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Begroting" sheetId="1" r:id="rId1"/>
    <sheet name="Maliesingel" sheetId="2" r:id="rId2"/>
    <sheet name="Mulderstraat" sheetId="3" r:id="rId3"/>
    <sheet name="Wulpstraat" sheetId="4" r:id="rId4"/>
    <sheet name="Uren berekening" sheetId="5" r:id="rId5"/>
    <sheet name="Extra" sheetId="6" r:id="rId6"/>
  </sheets>
  <calcPr calcId="125725"/>
</workbook>
</file>

<file path=xl/calcChain.xml><?xml version="1.0" encoding="utf-8"?>
<calcChain xmlns="http://schemas.openxmlformats.org/spreadsheetml/2006/main">
  <c r="E62" i="1"/>
  <c r="C24" i="6"/>
  <c r="E42" i="1"/>
  <c r="C45" s="1"/>
  <c r="C31" i="3"/>
  <c r="O17"/>
  <c r="O21"/>
  <c r="O22"/>
  <c r="O23"/>
  <c r="L24"/>
  <c r="O24"/>
  <c r="C25" i="6"/>
  <c r="C23"/>
  <c r="F17"/>
  <c r="F18"/>
  <c r="F16"/>
  <c r="F15"/>
  <c r="F19" s="1"/>
  <c r="C26" s="1"/>
  <c r="F14"/>
  <c r="E19" i="5"/>
  <c r="E23" i="1"/>
  <c r="E22" i="4"/>
  <c r="E29" i="3"/>
  <c r="E25" i="2"/>
  <c r="E30" i="5"/>
  <c r="E28"/>
  <c r="E27"/>
  <c r="E26"/>
  <c r="E25"/>
  <c r="E24"/>
  <c r="E15"/>
  <c r="E30" i="2"/>
  <c r="F19" i="4"/>
  <c r="H19" s="1"/>
  <c r="H18"/>
  <c r="H23" i="2"/>
  <c r="H26" i="3"/>
  <c r="H27" s="1"/>
  <c r="H22"/>
  <c r="H23" s="1"/>
  <c r="H21" i="2"/>
  <c r="H19"/>
  <c r="H18"/>
  <c r="H17" i="4"/>
  <c r="H22" s="1"/>
  <c r="H25" i="3"/>
  <c r="H24"/>
  <c r="H20"/>
  <c r="H21" s="1"/>
  <c r="H19"/>
  <c r="H18"/>
  <c r="H17"/>
  <c r="H24" i="2"/>
  <c r="H21" i="4"/>
  <c r="H28" i="3"/>
  <c r="H20" i="2"/>
  <c r="H22"/>
  <c r="H17"/>
  <c r="H20" i="4"/>
  <c r="H16" i="3"/>
  <c r="H16" i="2"/>
  <c r="H25" s="1"/>
  <c r="H29" i="3" l="1"/>
  <c r="C28" i="6" s="1"/>
  <c r="C26" i="1"/>
  <c r="C23"/>
  <c r="C25" s="1"/>
  <c r="C27" l="1"/>
  <c r="C34" s="1"/>
  <c r="C42" s="1"/>
  <c r="C44" s="1"/>
  <c r="C46" s="1"/>
  <c r="C53" s="1"/>
  <c r="C64" s="1"/>
  <c r="C65"/>
  <c r="C66" l="1"/>
</calcChain>
</file>

<file path=xl/sharedStrings.xml><?xml version="1.0" encoding="utf-8"?>
<sst xmlns="http://schemas.openxmlformats.org/spreadsheetml/2006/main" count="415" uniqueCount="190">
  <si>
    <t xml:space="preserve">Begrotingsplan </t>
  </si>
  <si>
    <t>Project:</t>
  </si>
  <si>
    <t>Paiting the Town</t>
  </si>
  <si>
    <t>Calculator:</t>
  </si>
  <si>
    <t>Vera Berkeveld</t>
  </si>
  <si>
    <t>Adres:</t>
  </si>
  <si>
    <t xml:space="preserve">Smijerslaan 2 3572 LP </t>
  </si>
  <si>
    <t>Plaats:</t>
  </si>
  <si>
    <t xml:space="preserve">Utrecht </t>
  </si>
  <si>
    <t>Opdrachtgever:</t>
  </si>
  <si>
    <t>Ivanka Massink</t>
  </si>
  <si>
    <t>Datum:</t>
  </si>
  <si>
    <t>mei/juni 2015</t>
  </si>
  <si>
    <t>Buitenwerk</t>
  </si>
  <si>
    <t>Voorbereiding</t>
  </si>
  <si>
    <t xml:space="preserve">Inkomsten </t>
  </si>
  <si>
    <t>Soort</t>
  </si>
  <si>
    <t xml:space="preserve">Eigen inbreng Nimeto (uren tegoedkoming) </t>
  </si>
  <si>
    <t xml:space="preserve">Projectfonds Tour de France </t>
  </si>
  <si>
    <t>Totaal</t>
  </si>
  <si>
    <r>
      <rPr>
        <b/>
        <u/>
        <sz val="14"/>
        <color theme="1"/>
        <rFont val="Calibri"/>
        <family val="2"/>
        <scheme val="minor"/>
      </rPr>
      <t>Uitgaven</t>
    </r>
    <r>
      <rPr>
        <sz val="14"/>
        <color theme="1"/>
        <rFont val="Calibri"/>
        <family val="2"/>
        <scheme val="minor"/>
      </rPr>
      <t xml:space="preserve"> </t>
    </r>
  </si>
  <si>
    <t xml:space="preserve">Projectplan drukken </t>
  </si>
  <si>
    <t>Halpresentatie drankjes</t>
  </si>
  <si>
    <t xml:space="preserve">Halpresentatie borden </t>
  </si>
  <si>
    <t>Koffie/lekkers buurtbewoners, studenten en kunstenaars</t>
  </si>
  <si>
    <t xml:space="preserve">Presentatie etalage bibliotheek </t>
  </si>
  <si>
    <t xml:space="preserve">Totaal </t>
  </si>
  <si>
    <t>Uitvoering</t>
  </si>
  <si>
    <t xml:space="preserve">Soort </t>
  </si>
  <si>
    <t xml:space="preserve">Nazorg </t>
  </si>
  <si>
    <t xml:space="preserve">Huur 3 fietstaxi's </t>
  </si>
  <si>
    <t>Eind totaal van voorbereiding</t>
  </si>
  <si>
    <t>Rest Projectfonds Tour de France</t>
  </si>
  <si>
    <t xml:space="preserve">Digitale kaart van Utrecht </t>
  </si>
  <si>
    <t>Maliesingel</t>
  </si>
  <si>
    <t>Mulderstraat</t>
  </si>
  <si>
    <t>Wulpstraat/Alkhof</t>
  </si>
  <si>
    <t xml:space="preserve">Bedrag </t>
  </si>
  <si>
    <t>Aantal</t>
  </si>
  <si>
    <t xml:space="preserve">Histor Verf berekening </t>
  </si>
  <si>
    <t>Product</t>
  </si>
  <si>
    <t>Kleurcode</t>
  </si>
  <si>
    <t>Prijs per eenheid</t>
  </si>
  <si>
    <t xml:space="preserve">Aantal </t>
  </si>
  <si>
    <t>liter</t>
  </si>
  <si>
    <t>M2</t>
  </si>
  <si>
    <t>Histor muur voorstrijk</t>
  </si>
  <si>
    <t xml:space="preserve">Exterior muurverf </t>
  </si>
  <si>
    <t>Zonlicht RAL9010</t>
  </si>
  <si>
    <t>Paleis 4248 – R73B</t>
  </si>
  <si>
    <t>Cranberry 1081 – Y86R</t>
  </si>
  <si>
    <t>Banaan S580 – Y</t>
  </si>
  <si>
    <t>Verleiding S0550 – R10B</t>
  </si>
  <si>
    <t>Zwart</t>
  </si>
  <si>
    <t>Histor exterieur HG</t>
  </si>
  <si>
    <t xml:space="preserve">Grondverf universeel </t>
  </si>
  <si>
    <t>Grijs</t>
  </si>
  <si>
    <t>Ven S0530-R90B</t>
  </si>
  <si>
    <t xml:space="preserve">Vla S1515-Y60R  </t>
  </si>
  <si>
    <t>Puppy S2020-Y60R</t>
  </si>
  <si>
    <t xml:space="preserve">Duet S4020-B90G  </t>
  </si>
  <si>
    <t xml:space="preserve">Mei 1354-Y  </t>
  </si>
  <si>
    <t>Kaviaar S8502-G</t>
  </si>
  <si>
    <t>Sneeuwbal 0507-R62B</t>
  </si>
  <si>
    <t xml:space="preserve">Sein S4040-G20Y  </t>
  </si>
  <si>
    <t>Ezel S5005-R50B</t>
  </si>
  <si>
    <t>Prairie S3040-Y40R</t>
  </si>
  <si>
    <t>Klaproos 1575-Y97R</t>
  </si>
  <si>
    <t xml:space="preserve">Grondverf Universeel </t>
  </si>
  <si>
    <t>Wit</t>
  </si>
  <si>
    <t xml:space="preserve">Wals 1104 B91G </t>
  </si>
  <si>
    <t>Gemeenschappelijk S 3010 G10Y</t>
  </si>
  <si>
    <t xml:space="preserve">Count black 6763 G </t>
  </si>
  <si>
    <t>Hoornwit 0601 R78B</t>
  </si>
  <si>
    <t xml:space="preserve">Overige Kosten </t>
  </si>
  <si>
    <t>Bijzonderheden</t>
  </si>
  <si>
    <t>Totaal      (incl BTW)</t>
  </si>
  <si>
    <t>05-05-2015 tot 26-05-2015</t>
  </si>
  <si>
    <t xml:space="preserve">Reinigen gevel </t>
  </si>
  <si>
    <t>Steiger huur en monteren</t>
  </si>
  <si>
    <t xml:space="preserve">Bestaand pleisterwerk verwijderen </t>
  </si>
  <si>
    <t xml:space="preserve">Raaplaag aanbrengen </t>
  </si>
  <si>
    <t>4 weken tot 05-06</t>
  </si>
  <si>
    <t>hoge druk</t>
  </si>
  <si>
    <t>kalk-cementgeboden mortel</t>
  </si>
  <si>
    <t xml:space="preserve">Totaal stucador ´t Vaantje B.V. </t>
  </si>
  <si>
    <t>Dixi huur Hebo Rent B.V.</t>
  </si>
  <si>
    <t xml:space="preserve">Per liter </t>
  </si>
  <si>
    <t>2,5 l</t>
  </si>
  <si>
    <t xml:space="preserve">2,5 l </t>
  </si>
  <si>
    <t xml:space="preserve">Totaal aan verf </t>
  </si>
  <si>
    <r>
      <rPr>
        <b/>
        <u/>
        <sz val="11"/>
        <color theme="1"/>
        <rFont val="Calibri"/>
        <family val="2"/>
        <scheme val="minor"/>
      </rPr>
      <t>Totaal verf</t>
    </r>
    <r>
      <rPr>
        <sz val="11"/>
        <color theme="1"/>
        <rFont val="Calibri"/>
        <family val="2"/>
        <scheme val="minor"/>
      </rPr>
      <t xml:space="preserve"> </t>
    </r>
  </si>
  <si>
    <t xml:space="preserve">Totaal verf </t>
  </si>
  <si>
    <t xml:space="preserve">Sponsor bewoners </t>
  </si>
  <si>
    <t>Muur voorstrijk</t>
  </si>
  <si>
    <t>Borrel eindfeest</t>
  </si>
  <si>
    <t xml:space="preserve">Vergoeding Jan de Graaf, Mulderstraat </t>
  </si>
  <si>
    <t>Inbreng bewoners Alkhof sponsor</t>
  </si>
  <si>
    <t>Inbreng bewoners Maliesingel en Mulderstraat</t>
  </si>
  <si>
    <t xml:space="preserve">Vergoeding kunstenaars 3 lokaties </t>
  </si>
  <si>
    <t xml:space="preserve">Menno Anker </t>
  </si>
  <si>
    <t xml:space="preserve">Ontwerper </t>
  </si>
  <si>
    <t>Job, Joris&amp;Marieke</t>
  </si>
  <si>
    <t>Ontwerpers</t>
  </si>
  <si>
    <t xml:space="preserve">Lotte van Laatum </t>
  </si>
  <si>
    <t>Uren berekening</t>
  </si>
  <si>
    <t>Wie</t>
  </si>
  <si>
    <t>Aantal per week</t>
  </si>
  <si>
    <t>Ivanka Massink en Annegien Deurloo</t>
  </si>
  <si>
    <t xml:space="preserve">Aantal uren </t>
  </si>
  <si>
    <t>Totaal aantal weken</t>
  </si>
  <si>
    <t xml:space="preserve">24 weken </t>
  </si>
  <si>
    <t xml:space="preserve">Ivanka Massink </t>
  </si>
  <si>
    <t>Krijn Kraaieveld</t>
  </si>
  <si>
    <t>Steef van Houten</t>
  </si>
  <si>
    <t xml:space="preserve">Carolien de Wit </t>
  </si>
  <si>
    <t xml:space="preserve">Uitvoering </t>
  </si>
  <si>
    <t xml:space="preserve">3 weken </t>
  </si>
  <si>
    <t xml:space="preserve">Patentkwast acrylkwast </t>
  </si>
  <si>
    <t>Totaal prijs</t>
  </si>
  <si>
    <t>Aantal/st</t>
  </si>
  <si>
    <t>Tape geel</t>
  </si>
  <si>
    <t>4 uur per week vanaf 13-11-2014</t>
  </si>
  <si>
    <t>Jan de Graaf</t>
  </si>
  <si>
    <t>1 week</t>
  </si>
  <si>
    <t xml:space="preserve">Vera Berkeveld </t>
  </si>
  <si>
    <t xml:space="preserve">Aantal per dag </t>
  </si>
  <si>
    <t>Totaal aantal dagen</t>
  </si>
  <si>
    <t xml:space="preserve">Caroline de Wit </t>
  </si>
  <si>
    <t xml:space="preserve">Totaal uren </t>
  </si>
  <si>
    <t>10 uur per week vanaf 27-05-2015</t>
  </si>
  <si>
    <t xml:space="preserve">8 uur op locatie </t>
  </si>
  <si>
    <t>5 uur in week 20</t>
  </si>
  <si>
    <t>7 uur</t>
  </si>
  <si>
    <t>2 weken</t>
  </si>
  <si>
    <t>8,5 dagen</t>
  </si>
  <si>
    <t xml:space="preserve">6 dagen </t>
  </si>
  <si>
    <t xml:space="preserve">4,5 dagen </t>
  </si>
  <si>
    <t xml:space="preserve">8 dagen </t>
  </si>
  <si>
    <t xml:space="preserve">1,5 dagen </t>
  </si>
  <si>
    <t xml:space="preserve">2 dagen </t>
  </si>
  <si>
    <t>Ven S05 30R 90B</t>
  </si>
  <si>
    <t>Sein S30 40G 20Y</t>
  </si>
  <si>
    <t>Sneeuwbal 05 07R 260B</t>
  </si>
  <si>
    <t>Mei 1354Y</t>
  </si>
  <si>
    <t>Duet s60 20B 90G</t>
  </si>
  <si>
    <t>Branding S3502B</t>
  </si>
  <si>
    <t>Grind S3502Y</t>
  </si>
  <si>
    <t>1 l</t>
  </si>
  <si>
    <t>0,75 l</t>
  </si>
  <si>
    <t xml:space="preserve"> 1 l</t>
  </si>
  <si>
    <t>5 l</t>
  </si>
  <si>
    <t>Totaal aan verf</t>
  </si>
  <si>
    <t>Eind totaal van uitvoering</t>
  </si>
  <si>
    <t>Bedrag</t>
  </si>
  <si>
    <t>Eind totaal nazorg</t>
  </si>
  <si>
    <t xml:space="preserve">Uitgaven </t>
  </si>
  <si>
    <t>Halpresentatie plotteksten Sign</t>
  </si>
  <si>
    <t>Inkomsten</t>
  </si>
  <si>
    <t>Uitgaven</t>
  </si>
  <si>
    <t>Flyer 21 jun (4 soorten)</t>
  </si>
  <si>
    <t xml:space="preserve">Bijzonderheden </t>
  </si>
  <si>
    <t>nr 16</t>
  </si>
  <si>
    <t>nr 12</t>
  </si>
  <si>
    <t>klein</t>
  </si>
  <si>
    <t>groot</t>
  </si>
  <si>
    <t>22mm</t>
  </si>
  <si>
    <t xml:space="preserve">Rolbakjes + rolbeugel + roller </t>
  </si>
  <si>
    <t xml:space="preserve">Totaal aantal materiaal </t>
  </si>
  <si>
    <t>Histor verf en materiaal</t>
  </si>
  <si>
    <t xml:space="preserve">Vergoeding ontwerp kunstroute boekje </t>
  </si>
  <si>
    <t>Vergoeding tekst boekje</t>
  </si>
  <si>
    <t>Vergoeding app kunstroute</t>
  </si>
  <si>
    <t xml:space="preserve">Bloemen </t>
  </si>
  <si>
    <t xml:space="preserve">Histor verf Maliesingel </t>
  </si>
  <si>
    <t>Histor verf Mulderstraat</t>
  </si>
  <si>
    <t>Histor verf Wulpstraat</t>
  </si>
  <si>
    <t xml:space="preserve">Histor materiaal </t>
  </si>
  <si>
    <t xml:space="preserve">Extra verf bestelling Histor </t>
  </si>
  <si>
    <t>Totale kosten Histor verf</t>
  </si>
  <si>
    <t>Schuingedrukte kosten, zijn niet meegenomen in de begroting</t>
  </si>
  <si>
    <t xml:space="preserve">Nimeto materiaal </t>
  </si>
  <si>
    <t>Graffiti Ex, Mulderstraat en Maliesingel</t>
  </si>
  <si>
    <t xml:space="preserve">Verhuur Dixi, Mulderstraat en Maliesingel </t>
  </si>
  <si>
    <t>Kunstroute boekje 300st (5euro per stuk)</t>
  </si>
  <si>
    <t>Totaal Sponsoring</t>
  </si>
  <si>
    <t>Totaal Histor sponsering</t>
  </si>
  <si>
    <t>Chauffeurs fietstaxi's</t>
  </si>
  <si>
    <t>T-shirt met opdruk 26x Sign</t>
  </si>
  <si>
    <t>Stucen Mulderstraat en Maliesingel, extra huur steigers 2 weken</t>
  </si>
</sst>
</file>

<file path=xl/styles.xml><?xml version="1.0" encoding="utf-8"?>
<styleSheet xmlns="http://schemas.openxmlformats.org/spreadsheetml/2006/main">
  <numFmts count="5">
    <numFmt numFmtId="164" formatCode="&quot;€&quot;\ #,##0.00"/>
    <numFmt numFmtId="165" formatCode="_ [$€-413]\ * #,##0.00_ ;_ [$€-413]\ * \-#,##0.00_ ;_ [$€-413]\ * &quot;-&quot;??_ ;_ @_ "/>
    <numFmt numFmtId="166" formatCode="_-[$€]\ * #,##0.00_-;_-[$€]\ * #,##0.00\-;_-[$€]\ * &quot;-&quot;??_-;_-@_-"/>
    <numFmt numFmtId="167" formatCode="[$€-2]\ #,##0.00_-"/>
    <numFmt numFmtId="168" formatCode="[$€-2]\ 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Aharoni"/>
    </font>
    <font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sz val="10.5"/>
      <color rgb="FF000000"/>
      <name val="Verdana"/>
      <family val="2"/>
    </font>
    <font>
      <b/>
      <sz val="16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164" fontId="0" fillId="0" borderId="0" xfId="0" applyNumberFormat="1"/>
    <xf numFmtId="0" fontId="2" fillId="0" borderId="0" xfId="0" applyFont="1" applyBorder="1"/>
    <xf numFmtId="164" fontId="0" fillId="0" borderId="0" xfId="0" applyNumberFormat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9" fillId="0" borderId="1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9" fillId="0" borderId="1" xfId="1" applyFont="1" applyBorder="1" applyAlignment="1">
      <alignment horizontal="center" vertical="top" wrapText="1"/>
    </xf>
    <xf numFmtId="164" fontId="9" fillId="0" borderId="1" xfId="1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center"/>
    </xf>
    <xf numFmtId="167" fontId="9" fillId="0" borderId="1" xfId="0" applyNumberFormat="1" applyFont="1" applyBorder="1" applyAlignment="1">
      <alignment horizontal="center" vertical="top" wrapText="1"/>
    </xf>
    <xf numFmtId="167" fontId="0" fillId="0" borderId="1" xfId="0" applyNumberFormat="1" applyBorder="1" applyAlignment="1">
      <alignment horizontal="center"/>
    </xf>
    <xf numFmtId="164" fontId="9" fillId="0" borderId="1" xfId="1" applyNumberFormat="1" applyFont="1" applyBorder="1" applyAlignment="1">
      <alignment horizontal="center" vertical="top" wrapText="1"/>
    </xf>
    <xf numFmtId="168" fontId="0" fillId="0" borderId="1" xfId="0" applyNumberForma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3" xfId="0" applyFont="1" applyBorder="1"/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5" xfId="0" applyFont="1" applyFill="1" applyBorder="1"/>
    <xf numFmtId="0" fontId="0" fillId="0" borderId="6" xfId="0" applyBorder="1"/>
    <xf numFmtId="0" fontId="11" fillId="0" borderId="3" xfId="0" applyFont="1" applyBorder="1"/>
    <xf numFmtId="0" fontId="11" fillId="0" borderId="3" xfId="0" applyFont="1" applyFill="1" applyBorder="1"/>
    <xf numFmtId="164" fontId="9" fillId="0" borderId="1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67" fontId="0" fillId="0" borderId="0" xfId="0" applyNumberFormat="1" applyBorder="1"/>
    <xf numFmtId="0" fontId="14" fillId="0" borderId="1" xfId="0" applyFont="1" applyFill="1" applyBorder="1"/>
    <xf numFmtId="0" fontId="0" fillId="0" borderId="0" xfId="0" applyFont="1" applyBorder="1"/>
    <xf numFmtId="167" fontId="9" fillId="0" borderId="0" xfId="0" applyNumberFormat="1" applyFont="1" applyBorder="1" applyAlignment="1">
      <alignment horizontal="center" vertical="top" wrapText="1"/>
    </xf>
    <xf numFmtId="0" fontId="9" fillId="0" borderId="0" xfId="0" applyNumberFormat="1" applyFont="1" applyBorder="1" applyAlignment="1">
      <alignment horizontal="center" vertical="top" wrapText="1"/>
    </xf>
    <xf numFmtId="167" fontId="0" fillId="0" borderId="0" xfId="0" applyNumberFormat="1" applyBorder="1" applyAlignment="1">
      <alignment horizontal="center"/>
    </xf>
    <xf numFmtId="0" fontId="0" fillId="0" borderId="1" xfId="0" applyFont="1" applyFill="1" applyBorder="1"/>
    <xf numFmtId="167" fontId="1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2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1" xfId="0" applyFont="1" applyFill="1" applyBorder="1"/>
    <xf numFmtId="0" fontId="15" fillId="0" borderId="0" xfId="0" applyFont="1" applyAlignment="1">
      <alignment horizontal="left" wrapText="1" indent="1"/>
    </xf>
    <xf numFmtId="0" fontId="14" fillId="0" borderId="1" xfId="0" applyFont="1" applyBorder="1"/>
    <xf numFmtId="0" fontId="14" fillId="0" borderId="1" xfId="0" applyNumberFormat="1" applyFont="1" applyBorder="1"/>
    <xf numFmtId="164" fontId="1" fillId="0" borderId="0" xfId="0" applyNumberFormat="1" applyFont="1" applyBorder="1" applyAlignment="1">
      <alignment horizontal="center"/>
    </xf>
    <xf numFmtId="0" fontId="5" fillId="0" borderId="1" xfId="0" applyFont="1" applyFill="1" applyBorder="1"/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8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left" vertical="top" wrapText="1"/>
    </xf>
    <xf numFmtId="168" fontId="0" fillId="0" borderId="1" xfId="0" applyNumberFormat="1" applyFont="1" applyBorder="1" applyAlignment="1">
      <alignment horizontal="left"/>
    </xf>
    <xf numFmtId="164" fontId="9" fillId="0" borderId="1" xfId="1" applyNumberFormat="1" applyFont="1" applyBorder="1" applyAlignment="1">
      <alignment horizontal="left" vertical="top" wrapText="1"/>
    </xf>
    <xf numFmtId="167" fontId="0" fillId="0" borderId="1" xfId="0" applyNumberFormat="1" applyFont="1" applyBorder="1" applyAlignment="1">
      <alignment horizontal="left"/>
    </xf>
    <xf numFmtId="168" fontId="1" fillId="0" borderId="1" xfId="0" applyNumberFormat="1" applyFont="1" applyBorder="1" applyAlignment="1">
      <alignment horizontal="left"/>
    </xf>
    <xf numFmtId="0" fontId="16" fillId="0" borderId="2" xfId="0" applyFont="1" applyBorder="1"/>
    <xf numFmtId="0" fontId="16" fillId="0" borderId="7" xfId="0" applyFont="1" applyBorder="1"/>
    <xf numFmtId="0" fontId="14" fillId="0" borderId="0" xfId="0" applyFont="1" applyFill="1" applyBorder="1"/>
    <xf numFmtId="0" fontId="10" fillId="0" borderId="0" xfId="0" applyFont="1" applyBorder="1" applyAlignment="1">
      <alignment horizontal="center" vertical="top" wrapText="1"/>
    </xf>
    <xf numFmtId="167" fontId="1" fillId="0" borderId="0" xfId="0" applyNumberFormat="1" applyFont="1" applyBorder="1" applyAlignment="1">
      <alignment horizontal="left"/>
    </xf>
    <xf numFmtId="168" fontId="10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7" fillId="0" borderId="0" xfId="0" applyFont="1" applyBorder="1"/>
    <xf numFmtId="0" fontId="17" fillId="0" borderId="1" xfId="0" applyFont="1" applyBorder="1"/>
    <xf numFmtId="164" fontId="17" fillId="0" borderId="1" xfId="0" applyNumberFormat="1" applyFont="1" applyBorder="1" applyAlignment="1">
      <alignment horizontal="left"/>
    </xf>
  </cellXfs>
  <cellStyles count="2">
    <cellStyle name="Euro" xfId="1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6"/>
  <sheetViews>
    <sheetView tabSelected="1" topLeftCell="A49" workbookViewId="0">
      <selection activeCell="B50" sqref="B50:E66"/>
    </sheetView>
  </sheetViews>
  <sheetFormatPr defaultRowHeight="15"/>
  <cols>
    <col min="1" max="1" width="5.7109375" customWidth="1"/>
    <col min="2" max="2" width="43.5703125" bestFit="1" customWidth="1"/>
    <col min="3" max="3" width="12.140625" customWidth="1"/>
    <col min="4" max="4" width="59.42578125" bestFit="1" customWidth="1"/>
    <col min="5" max="5" width="11.28515625" customWidth="1"/>
    <col min="6" max="6" width="22.140625" customWidth="1"/>
    <col min="7" max="7" width="39.85546875" customWidth="1"/>
    <col min="8" max="8" width="13.7109375" customWidth="1"/>
  </cols>
  <sheetData>
    <row r="1" spans="2:8" ht="22.5" customHeight="1" thickBot="1"/>
    <row r="2" spans="2:8" ht="36" thickBot="1">
      <c r="B2" s="7" t="s">
        <v>0</v>
      </c>
      <c r="C2" s="9"/>
      <c r="D2" s="1"/>
      <c r="E2" s="1"/>
      <c r="F2" s="1"/>
    </row>
    <row r="3" spans="2:8">
      <c r="B3" s="6" t="s">
        <v>1</v>
      </c>
      <c r="C3" s="5" t="s">
        <v>2</v>
      </c>
      <c r="D3" s="5"/>
      <c r="E3" s="1"/>
      <c r="F3" s="1"/>
    </row>
    <row r="4" spans="2:8">
      <c r="B4" s="6" t="s">
        <v>3</v>
      </c>
      <c r="C4" s="5" t="s">
        <v>4</v>
      </c>
      <c r="D4" s="5"/>
      <c r="E4" s="1"/>
      <c r="F4" s="1"/>
    </row>
    <row r="5" spans="2:8">
      <c r="B5" s="6" t="s">
        <v>5</v>
      </c>
      <c r="C5" s="5" t="s">
        <v>6</v>
      </c>
      <c r="D5" s="5"/>
      <c r="E5" s="1"/>
      <c r="F5" s="1"/>
    </row>
    <row r="6" spans="2:8">
      <c r="B6" s="6" t="s">
        <v>7</v>
      </c>
      <c r="C6" s="5" t="s">
        <v>8</v>
      </c>
      <c r="D6" s="5"/>
      <c r="E6" s="1"/>
      <c r="F6" s="1"/>
    </row>
    <row r="7" spans="2:8">
      <c r="B7" s="6" t="s">
        <v>9</v>
      </c>
      <c r="C7" s="5" t="s">
        <v>10</v>
      </c>
      <c r="D7" s="5"/>
      <c r="E7" s="1"/>
      <c r="F7" s="1"/>
    </row>
    <row r="8" spans="2:8">
      <c r="B8" s="6" t="s">
        <v>11</v>
      </c>
      <c r="C8" s="5" t="s">
        <v>12</v>
      </c>
      <c r="D8" s="5"/>
      <c r="E8" s="1"/>
      <c r="F8" s="1"/>
    </row>
    <row r="9" spans="2:8">
      <c r="B9" s="6" t="s">
        <v>13</v>
      </c>
      <c r="C9" s="5"/>
      <c r="D9" s="5"/>
      <c r="F9" s="1"/>
    </row>
    <row r="10" spans="2:8">
      <c r="C10" s="104" t="s">
        <v>180</v>
      </c>
      <c r="E10" s="1"/>
      <c r="F10" s="1"/>
    </row>
    <row r="11" spans="2:8" ht="15.75" thickBot="1">
      <c r="H11" s="4"/>
    </row>
    <row r="12" spans="2:8" ht="27" thickBot="1">
      <c r="B12" s="38" t="s">
        <v>14</v>
      </c>
      <c r="C12" s="2"/>
    </row>
    <row r="13" spans="2:8" ht="18.75">
      <c r="B13" s="37" t="s">
        <v>15</v>
      </c>
      <c r="C13" s="32"/>
      <c r="D13" s="33" t="s">
        <v>20</v>
      </c>
      <c r="E13" s="34"/>
      <c r="F13" s="80"/>
    </row>
    <row r="14" spans="2:8">
      <c r="B14" s="34" t="s">
        <v>16</v>
      </c>
      <c r="C14" s="87" t="s">
        <v>37</v>
      </c>
      <c r="D14" s="34" t="s">
        <v>16</v>
      </c>
      <c r="E14" s="87" t="s">
        <v>37</v>
      </c>
      <c r="F14" s="49"/>
    </row>
    <row r="15" spans="2:8">
      <c r="B15" s="105" t="s">
        <v>17</v>
      </c>
      <c r="C15" s="81">
        <v>60680</v>
      </c>
      <c r="D15" s="5" t="s">
        <v>21</v>
      </c>
      <c r="E15" s="82">
        <v>80</v>
      </c>
      <c r="F15" s="49"/>
    </row>
    <row r="16" spans="2:8">
      <c r="B16" s="5" t="s">
        <v>18</v>
      </c>
      <c r="C16" s="82">
        <v>30000</v>
      </c>
      <c r="D16" s="5" t="s">
        <v>22</v>
      </c>
      <c r="E16" s="82">
        <v>125.71</v>
      </c>
      <c r="F16" s="49"/>
    </row>
    <row r="17" spans="2:6">
      <c r="B17" s="5"/>
      <c r="C17" s="82"/>
      <c r="D17" s="5" t="s">
        <v>157</v>
      </c>
      <c r="E17" s="82">
        <v>40</v>
      </c>
      <c r="F17" s="49"/>
    </row>
    <row r="18" spans="2:6">
      <c r="B18" s="5"/>
      <c r="C18" s="83"/>
      <c r="D18" s="5" t="s">
        <v>23</v>
      </c>
      <c r="E18" s="82">
        <v>45</v>
      </c>
      <c r="F18" s="49"/>
    </row>
    <row r="19" spans="2:6">
      <c r="B19" s="5"/>
      <c r="C19" s="83"/>
      <c r="D19" s="5" t="s">
        <v>24</v>
      </c>
      <c r="E19" s="82">
        <v>70</v>
      </c>
      <c r="F19" s="49"/>
    </row>
    <row r="20" spans="2:6">
      <c r="B20" s="5"/>
      <c r="C20" s="83"/>
      <c r="D20" s="5" t="s">
        <v>25</v>
      </c>
      <c r="E20" s="82">
        <v>75</v>
      </c>
      <c r="F20" s="49"/>
    </row>
    <row r="21" spans="2:6">
      <c r="B21" s="5"/>
      <c r="C21" s="83"/>
      <c r="D21" s="5" t="s">
        <v>160</v>
      </c>
      <c r="E21" s="82">
        <v>50</v>
      </c>
      <c r="F21" s="49"/>
    </row>
    <row r="22" spans="2:6">
      <c r="B22" s="5"/>
      <c r="C22" s="83"/>
      <c r="D22" s="5"/>
      <c r="E22" s="83"/>
      <c r="F22" s="49"/>
    </row>
    <row r="23" spans="2:6">
      <c r="B23" s="34" t="s">
        <v>19</v>
      </c>
      <c r="C23" s="84">
        <f>C16</f>
        <v>30000</v>
      </c>
      <c r="D23" s="34" t="s">
        <v>26</v>
      </c>
      <c r="E23" s="82">
        <f>SUM(E15:E22)</f>
        <v>485.71</v>
      </c>
      <c r="F23" s="49"/>
    </row>
    <row r="24" spans="2:6">
      <c r="B24" s="34"/>
      <c r="C24" s="85"/>
      <c r="D24" s="3"/>
      <c r="E24" s="10"/>
    </row>
    <row r="25" spans="2:6">
      <c r="B25" s="5" t="s">
        <v>15</v>
      </c>
      <c r="C25" s="82">
        <f>C23</f>
        <v>30000</v>
      </c>
      <c r="D25" s="3"/>
      <c r="E25" s="10"/>
    </row>
    <row r="26" spans="2:6">
      <c r="B26" s="5" t="s">
        <v>156</v>
      </c>
      <c r="C26" s="82">
        <f>E23</f>
        <v>485.71</v>
      </c>
      <c r="D26" s="3"/>
      <c r="E26" s="10"/>
    </row>
    <row r="27" spans="2:6">
      <c r="B27" s="34" t="s">
        <v>31</v>
      </c>
      <c r="C27" s="86">
        <f>C25-C26</f>
        <v>29514.29</v>
      </c>
    </row>
    <row r="28" spans="2:6">
      <c r="D28" s="10"/>
      <c r="E28" s="8"/>
    </row>
    <row r="29" spans="2:6">
      <c r="D29" s="10"/>
      <c r="E29" s="8"/>
    </row>
    <row r="30" spans="2:6" ht="15.75" thickBot="1"/>
    <row r="31" spans="2:6" ht="27" thickBot="1">
      <c r="B31" s="38" t="s">
        <v>27</v>
      </c>
      <c r="C31" s="2"/>
      <c r="F31" s="1"/>
    </row>
    <row r="32" spans="2:6" ht="18.75">
      <c r="B32" s="37" t="s">
        <v>15</v>
      </c>
      <c r="C32" s="32"/>
      <c r="D32" s="33" t="s">
        <v>20</v>
      </c>
      <c r="E32" s="5"/>
      <c r="F32" s="80"/>
    </row>
    <row r="33" spans="2:6">
      <c r="B33" s="34" t="s">
        <v>16</v>
      </c>
      <c r="C33" s="87" t="s">
        <v>37</v>
      </c>
      <c r="D33" s="34" t="s">
        <v>28</v>
      </c>
      <c r="E33" s="87" t="s">
        <v>37</v>
      </c>
      <c r="F33" s="49"/>
    </row>
    <row r="34" spans="2:6">
      <c r="B34" s="5" t="s">
        <v>32</v>
      </c>
      <c r="C34" s="82">
        <f>C27</f>
        <v>29514.29</v>
      </c>
      <c r="D34" s="35" t="s">
        <v>169</v>
      </c>
      <c r="E34" s="106">
        <v>2631.39</v>
      </c>
      <c r="F34" s="49"/>
    </row>
    <row r="35" spans="2:6">
      <c r="B35" s="5" t="s">
        <v>98</v>
      </c>
      <c r="C35" s="82">
        <v>2000</v>
      </c>
      <c r="D35" s="35" t="s">
        <v>181</v>
      </c>
      <c r="E35" s="106">
        <v>300</v>
      </c>
      <c r="F35" s="49"/>
    </row>
    <row r="36" spans="2:6">
      <c r="B36" s="35" t="s">
        <v>97</v>
      </c>
      <c r="C36" s="106">
        <v>1000</v>
      </c>
      <c r="D36" s="5" t="s">
        <v>189</v>
      </c>
      <c r="E36" s="82">
        <v>14580.3</v>
      </c>
      <c r="F36" s="49"/>
    </row>
    <row r="37" spans="2:6">
      <c r="B37" s="5"/>
      <c r="C37" s="5"/>
      <c r="D37" s="5" t="s">
        <v>188</v>
      </c>
      <c r="E37" s="82">
        <v>180</v>
      </c>
      <c r="F37" s="49"/>
    </row>
    <row r="38" spans="2:6">
      <c r="B38" s="5"/>
      <c r="C38" s="83"/>
      <c r="D38" s="5" t="s">
        <v>99</v>
      </c>
      <c r="E38" s="82">
        <v>9075</v>
      </c>
      <c r="F38" s="49"/>
    </row>
    <row r="39" spans="2:6">
      <c r="B39" s="5"/>
      <c r="C39" s="83"/>
      <c r="D39" s="5" t="s">
        <v>96</v>
      </c>
      <c r="E39" s="82">
        <v>750</v>
      </c>
      <c r="F39" s="49"/>
    </row>
    <row r="40" spans="2:6">
      <c r="B40" s="5"/>
      <c r="C40" s="83"/>
      <c r="D40" s="5" t="s">
        <v>182</v>
      </c>
      <c r="E40" s="82">
        <v>350</v>
      </c>
      <c r="F40" s="49"/>
    </row>
    <row r="41" spans="2:6">
      <c r="B41" s="5"/>
      <c r="C41" s="83"/>
      <c r="D41" s="5" t="s">
        <v>183</v>
      </c>
      <c r="E41" s="82">
        <v>348.48</v>
      </c>
      <c r="F41" s="49"/>
    </row>
    <row r="42" spans="2:6">
      <c r="B42" s="34" t="s">
        <v>19</v>
      </c>
      <c r="C42" s="84">
        <f>C34+C35</f>
        <v>31514.29</v>
      </c>
      <c r="D42" s="76" t="s">
        <v>26</v>
      </c>
      <c r="E42" s="82">
        <f>SUM(E36:E41)</f>
        <v>25283.78</v>
      </c>
      <c r="F42" s="49"/>
    </row>
    <row r="43" spans="2:6">
      <c r="B43" s="34"/>
      <c r="C43" s="85"/>
      <c r="E43" s="8"/>
      <c r="F43" s="70"/>
    </row>
    <row r="44" spans="2:6">
      <c r="B44" s="5" t="s">
        <v>158</v>
      </c>
      <c r="C44" s="82">
        <f>C42</f>
        <v>31514.29</v>
      </c>
    </row>
    <row r="45" spans="2:6">
      <c r="B45" s="5" t="s">
        <v>159</v>
      </c>
      <c r="C45" s="82">
        <f>E42</f>
        <v>25283.78</v>
      </c>
      <c r="D45" s="10"/>
    </row>
    <row r="46" spans="2:6">
      <c r="B46" s="34" t="s">
        <v>153</v>
      </c>
      <c r="C46" s="86">
        <f>C44-C45</f>
        <v>6230.510000000002</v>
      </c>
      <c r="E46" s="8"/>
    </row>
    <row r="47" spans="2:6">
      <c r="B47" s="1"/>
      <c r="C47" s="75"/>
      <c r="E47" s="8"/>
    </row>
    <row r="48" spans="2:6">
      <c r="B48" s="1"/>
      <c r="C48" s="75"/>
      <c r="E48" s="8"/>
    </row>
    <row r="49" spans="2:6" ht="15.75" thickBot="1">
      <c r="B49" s="1"/>
      <c r="C49" s="75"/>
      <c r="E49" s="8"/>
    </row>
    <row r="50" spans="2:6" ht="27" thickBot="1">
      <c r="B50" s="38" t="s">
        <v>29</v>
      </c>
      <c r="C50" s="2"/>
    </row>
    <row r="51" spans="2:6" ht="18.75">
      <c r="B51" s="37" t="s">
        <v>15</v>
      </c>
      <c r="C51" s="32"/>
      <c r="D51" s="33" t="s">
        <v>20</v>
      </c>
      <c r="E51" s="5"/>
      <c r="F51" s="80"/>
    </row>
    <row r="52" spans="2:6">
      <c r="B52" s="34" t="s">
        <v>16</v>
      </c>
      <c r="C52" s="34" t="s">
        <v>154</v>
      </c>
      <c r="D52" s="34" t="s">
        <v>28</v>
      </c>
      <c r="E52" s="34" t="s">
        <v>37</v>
      </c>
      <c r="F52" s="49"/>
    </row>
    <row r="53" spans="2:6">
      <c r="B53" s="5" t="s">
        <v>32</v>
      </c>
      <c r="C53" s="23">
        <f>C46</f>
        <v>6230.510000000002</v>
      </c>
      <c r="D53" s="5" t="s">
        <v>30</v>
      </c>
      <c r="E53" s="23">
        <v>416.5</v>
      </c>
      <c r="F53" s="49"/>
    </row>
    <row r="54" spans="2:6">
      <c r="B54" s="5"/>
      <c r="C54" s="23"/>
      <c r="D54" s="5" t="s">
        <v>187</v>
      </c>
      <c r="E54" s="23">
        <v>400</v>
      </c>
      <c r="F54" s="49"/>
    </row>
    <row r="55" spans="2:6">
      <c r="B55" s="5"/>
      <c r="C55" s="22"/>
      <c r="D55" s="5" t="s">
        <v>33</v>
      </c>
      <c r="E55" s="23">
        <v>189</v>
      </c>
      <c r="F55" s="49"/>
    </row>
    <row r="56" spans="2:6">
      <c r="B56" s="5"/>
      <c r="C56" s="22"/>
      <c r="D56" s="5" t="s">
        <v>95</v>
      </c>
      <c r="E56" s="23">
        <v>277.82</v>
      </c>
      <c r="F56" s="49"/>
    </row>
    <row r="57" spans="2:6">
      <c r="B57" s="5"/>
      <c r="C57" s="22"/>
      <c r="D57" s="5" t="s">
        <v>184</v>
      </c>
      <c r="E57" s="23">
        <v>1500</v>
      </c>
      <c r="F57" s="49"/>
    </row>
    <row r="58" spans="2:6">
      <c r="B58" s="5"/>
      <c r="C58" s="22"/>
      <c r="D58" s="5" t="s">
        <v>172</v>
      </c>
      <c r="E58" s="23">
        <v>150</v>
      </c>
      <c r="F58" s="49"/>
    </row>
    <row r="59" spans="2:6">
      <c r="B59" s="5"/>
      <c r="C59" s="22"/>
      <c r="D59" s="5" t="s">
        <v>170</v>
      </c>
      <c r="E59" s="23">
        <v>500</v>
      </c>
      <c r="F59" s="49"/>
    </row>
    <row r="60" spans="2:6">
      <c r="B60" s="5"/>
      <c r="C60" s="22"/>
      <c r="D60" s="5" t="s">
        <v>171</v>
      </c>
      <c r="E60" s="23">
        <v>150</v>
      </c>
      <c r="F60" s="49"/>
    </row>
    <row r="61" spans="2:6">
      <c r="B61" s="5"/>
      <c r="C61" s="22"/>
      <c r="D61" s="5" t="s">
        <v>173</v>
      </c>
      <c r="E61" s="23">
        <v>254</v>
      </c>
      <c r="F61" s="49"/>
    </row>
    <row r="62" spans="2:6">
      <c r="B62" s="34" t="s">
        <v>19</v>
      </c>
      <c r="C62" s="22"/>
      <c r="D62" s="34" t="s">
        <v>19</v>
      </c>
      <c r="E62" s="23">
        <f>SUM(E53:E61)</f>
        <v>3837.3199999999997</v>
      </c>
      <c r="F62" s="49"/>
    </row>
    <row r="63" spans="2:6">
      <c r="B63" s="34"/>
      <c r="C63" s="60"/>
    </row>
    <row r="64" spans="2:6">
      <c r="B64" s="5" t="s">
        <v>158</v>
      </c>
      <c r="C64" s="23">
        <f>C53</f>
        <v>6230.510000000002</v>
      </c>
    </row>
    <row r="65" spans="2:3">
      <c r="B65" s="5" t="s">
        <v>156</v>
      </c>
      <c r="C65" s="23">
        <f>E62</f>
        <v>3837.3199999999997</v>
      </c>
    </row>
    <row r="66" spans="2:3">
      <c r="B66" s="34" t="s">
        <v>155</v>
      </c>
      <c r="C66" s="36">
        <f>C64-C65</f>
        <v>2393.1900000000023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topLeftCell="A15" workbookViewId="0">
      <selection activeCell="J27" sqref="J27"/>
    </sheetView>
  </sheetViews>
  <sheetFormatPr defaultRowHeight="15"/>
  <cols>
    <col min="1" max="1" width="3.7109375" customWidth="1"/>
    <col min="2" max="2" width="30.140625" customWidth="1"/>
    <col min="3" max="3" width="25.85546875" customWidth="1"/>
    <col min="4" max="4" width="9.5703125" bestFit="1" customWidth="1"/>
    <col min="5" max="5" width="11.5703125" customWidth="1"/>
    <col min="6" max="6" width="13.28515625" customWidth="1"/>
    <col min="7" max="7" width="11.5703125" customWidth="1"/>
    <col min="8" max="8" width="10.7109375" customWidth="1"/>
  </cols>
  <sheetData>
    <row r="1" spans="2:8" ht="15.75" thickBot="1"/>
    <row r="2" spans="2:8" ht="36" thickBot="1">
      <c r="B2" s="65" t="s">
        <v>34</v>
      </c>
      <c r="C2" s="42"/>
    </row>
    <row r="3" spans="2:8">
      <c r="C3" s="64"/>
    </row>
    <row r="4" spans="2:8">
      <c r="B4" s="6" t="s">
        <v>1</v>
      </c>
      <c r="C4" s="5" t="s">
        <v>2</v>
      </c>
    </row>
    <row r="5" spans="2:8">
      <c r="B5" s="6" t="s">
        <v>3</v>
      </c>
      <c r="C5" s="5" t="s">
        <v>4</v>
      </c>
    </row>
    <row r="6" spans="2:8">
      <c r="B6" s="6" t="s">
        <v>5</v>
      </c>
      <c r="C6" s="5" t="s">
        <v>6</v>
      </c>
    </row>
    <row r="7" spans="2:8">
      <c r="B7" s="6" t="s">
        <v>7</v>
      </c>
      <c r="C7" s="5" t="s">
        <v>8</v>
      </c>
    </row>
    <row r="8" spans="2:8">
      <c r="B8" s="6" t="s">
        <v>9</v>
      </c>
      <c r="C8" s="5" t="s">
        <v>10</v>
      </c>
    </row>
    <row r="9" spans="2:8">
      <c r="B9" s="6" t="s">
        <v>11</v>
      </c>
      <c r="C9" s="5" t="s">
        <v>12</v>
      </c>
    </row>
    <row r="10" spans="2:8">
      <c r="B10" s="6" t="s">
        <v>13</v>
      </c>
      <c r="C10" s="5"/>
    </row>
    <row r="11" spans="2:8">
      <c r="B11" s="1"/>
      <c r="C11" s="1"/>
    </row>
    <row r="12" spans="2:8" ht="15.75" thickBot="1">
      <c r="B12" s="1"/>
      <c r="C12" s="1"/>
    </row>
    <row r="13" spans="2:8" ht="27" thickBot="1">
      <c r="B13" s="41" t="s">
        <v>39</v>
      </c>
      <c r="C13" s="42"/>
    </row>
    <row r="14" spans="2:8" ht="30">
      <c r="B14" s="39" t="s">
        <v>40</v>
      </c>
      <c r="C14" s="40" t="s">
        <v>41</v>
      </c>
      <c r="D14" s="15" t="s">
        <v>38</v>
      </c>
      <c r="E14" s="15" t="s">
        <v>43</v>
      </c>
      <c r="F14" s="15" t="s">
        <v>42</v>
      </c>
      <c r="G14" s="15" t="s">
        <v>87</v>
      </c>
      <c r="H14" s="20" t="s">
        <v>19</v>
      </c>
    </row>
    <row r="15" spans="2:8">
      <c r="B15" s="11"/>
      <c r="C15" s="11"/>
      <c r="D15" s="18" t="s">
        <v>45</v>
      </c>
      <c r="E15" s="18" t="s">
        <v>44</v>
      </c>
      <c r="F15" s="18"/>
      <c r="G15" s="18"/>
      <c r="H15" s="5"/>
    </row>
    <row r="16" spans="2:8">
      <c r="B16" s="14" t="s">
        <v>46</v>
      </c>
      <c r="C16" s="11"/>
      <c r="D16" s="13">
        <v>36</v>
      </c>
      <c r="E16" s="17">
        <v>5</v>
      </c>
      <c r="F16" s="25">
        <v>29.95</v>
      </c>
      <c r="G16" s="25" t="s">
        <v>88</v>
      </c>
      <c r="H16" s="23">
        <f>F16*2</f>
        <v>59.9</v>
      </c>
    </row>
    <row r="17" spans="2:8">
      <c r="B17" s="16" t="s">
        <v>47</v>
      </c>
      <c r="C17" s="16" t="s">
        <v>48</v>
      </c>
      <c r="D17" s="13">
        <v>36</v>
      </c>
      <c r="E17" s="17">
        <v>10</v>
      </c>
      <c r="F17" s="30">
        <v>27.95</v>
      </c>
      <c r="G17" s="24" t="s">
        <v>89</v>
      </c>
      <c r="H17" s="23">
        <f>4*F17</f>
        <v>111.8</v>
      </c>
    </row>
    <row r="18" spans="2:8">
      <c r="B18" s="16" t="s">
        <v>47</v>
      </c>
      <c r="C18" s="16" t="s">
        <v>49</v>
      </c>
      <c r="D18" s="12">
        <v>2.7</v>
      </c>
      <c r="E18" s="17">
        <v>1</v>
      </c>
      <c r="F18" s="30">
        <v>19.989999999999998</v>
      </c>
      <c r="G18" s="17" t="s">
        <v>148</v>
      </c>
      <c r="H18" s="23">
        <f>F18</f>
        <v>19.989999999999998</v>
      </c>
    </row>
    <row r="19" spans="2:8">
      <c r="B19" s="16" t="s">
        <v>47</v>
      </c>
      <c r="C19" s="16" t="s">
        <v>50</v>
      </c>
      <c r="D19" s="12">
        <v>2.7</v>
      </c>
      <c r="E19" s="17">
        <v>2</v>
      </c>
      <c r="F19" s="30">
        <v>19.989999999999998</v>
      </c>
      <c r="G19" s="17" t="s">
        <v>148</v>
      </c>
      <c r="H19" s="23">
        <f>F19*2</f>
        <v>39.979999999999997</v>
      </c>
    </row>
    <row r="20" spans="2:8">
      <c r="B20" s="16" t="s">
        <v>47</v>
      </c>
      <c r="C20" s="16" t="s">
        <v>51</v>
      </c>
      <c r="D20" s="12">
        <v>1.5</v>
      </c>
      <c r="E20" s="19">
        <v>2</v>
      </c>
      <c r="F20" s="28">
        <v>27.95</v>
      </c>
      <c r="G20" s="28" t="s">
        <v>88</v>
      </c>
      <c r="H20" s="29">
        <f>F20</f>
        <v>27.95</v>
      </c>
    </row>
    <row r="21" spans="2:8">
      <c r="B21" s="16" t="s">
        <v>47</v>
      </c>
      <c r="C21" s="16" t="s">
        <v>52</v>
      </c>
      <c r="D21" s="12">
        <v>1.6</v>
      </c>
      <c r="E21" s="19">
        <v>1</v>
      </c>
      <c r="F21" s="28">
        <v>19.989999999999998</v>
      </c>
      <c r="G21" s="19" t="s">
        <v>148</v>
      </c>
      <c r="H21" s="29">
        <f>F21</f>
        <v>19.989999999999998</v>
      </c>
    </row>
    <row r="22" spans="2:8">
      <c r="B22" s="16" t="s">
        <v>47</v>
      </c>
      <c r="C22" s="11" t="s">
        <v>53</v>
      </c>
      <c r="D22" s="12">
        <v>4.5</v>
      </c>
      <c r="E22" s="19">
        <v>2</v>
      </c>
      <c r="F22" s="28">
        <v>27.95</v>
      </c>
      <c r="G22" s="28" t="s">
        <v>88</v>
      </c>
      <c r="H22" s="29">
        <f>F22</f>
        <v>27.95</v>
      </c>
    </row>
    <row r="23" spans="2:8">
      <c r="B23" s="21" t="s">
        <v>55</v>
      </c>
      <c r="C23" s="11" t="s">
        <v>56</v>
      </c>
      <c r="D23" s="11"/>
      <c r="E23" s="12">
        <v>1</v>
      </c>
      <c r="F23" s="28">
        <v>27.95</v>
      </c>
      <c r="G23" s="19" t="s">
        <v>149</v>
      </c>
      <c r="H23" s="22">
        <f>F23</f>
        <v>27.95</v>
      </c>
    </row>
    <row r="24" spans="2:8">
      <c r="B24" s="16" t="s">
        <v>54</v>
      </c>
      <c r="C24" s="11" t="s">
        <v>53</v>
      </c>
      <c r="D24" s="11"/>
      <c r="E24" s="12">
        <v>1</v>
      </c>
      <c r="F24" s="28">
        <v>36.5</v>
      </c>
      <c r="G24" s="19" t="s">
        <v>149</v>
      </c>
      <c r="H24" s="29">
        <f>F24</f>
        <v>36.5</v>
      </c>
    </row>
    <row r="25" spans="2:8">
      <c r="B25" s="56" t="s">
        <v>91</v>
      </c>
      <c r="C25" s="11"/>
      <c r="D25" s="11"/>
      <c r="E25" s="15">
        <f>SUM(E16:E24)</f>
        <v>25</v>
      </c>
      <c r="F25" s="28"/>
      <c r="G25" s="19"/>
      <c r="H25" s="57">
        <f>SUM(H16:H24)</f>
        <v>372.01</v>
      </c>
    </row>
    <row r="26" spans="2:8">
      <c r="B26" s="52"/>
      <c r="C26" s="46"/>
      <c r="D26" s="46"/>
      <c r="E26" s="47"/>
      <c r="F26" s="53"/>
      <c r="G26" s="54"/>
      <c r="H26" s="55"/>
    </row>
    <row r="27" spans="2:8" ht="15.75" thickBot="1"/>
    <row r="28" spans="2:8" ht="27" thickBot="1">
      <c r="B28" s="43" t="s">
        <v>74</v>
      </c>
    </row>
    <row r="29" spans="2:8" ht="30">
      <c r="B29" s="39" t="s">
        <v>40</v>
      </c>
      <c r="C29" s="15" t="s">
        <v>75</v>
      </c>
      <c r="D29" s="15" t="s">
        <v>38</v>
      </c>
      <c r="E29" s="15" t="s">
        <v>42</v>
      </c>
      <c r="F29" s="20" t="s">
        <v>76</v>
      </c>
      <c r="G29" s="26"/>
    </row>
    <row r="30" spans="2:8">
      <c r="B30" s="61" t="s">
        <v>100</v>
      </c>
      <c r="C30" s="14" t="s">
        <v>101</v>
      </c>
      <c r="D30" s="12">
        <v>1</v>
      </c>
      <c r="E30" s="45">
        <f>F30</f>
        <v>2500</v>
      </c>
      <c r="F30" s="63">
        <v>2500</v>
      </c>
      <c r="G30" s="26"/>
    </row>
    <row r="31" spans="2:8">
      <c r="B31" s="5" t="s">
        <v>86</v>
      </c>
      <c r="C31" s="5" t="s">
        <v>77</v>
      </c>
      <c r="D31" s="22">
        <v>1</v>
      </c>
      <c r="E31" s="23">
        <v>108</v>
      </c>
      <c r="F31" s="23">
        <v>130.68</v>
      </c>
      <c r="G31" s="27"/>
    </row>
    <row r="32" spans="2:8">
      <c r="B32" s="5" t="s">
        <v>79</v>
      </c>
      <c r="C32" s="5" t="s">
        <v>82</v>
      </c>
      <c r="D32" s="22">
        <v>1</v>
      </c>
      <c r="E32" s="23">
        <v>640</v>
      </c>
      <c r="F32" s="5"/>
      <c r="G32" s="1"/>
    </row>
    <row r="33" spans="2:7">
      <c r="B33" s="5" t="s">
        <v>78</v>
      </c>
      <c r="C33" s="5" t="s">
        <v>83</v>
      </c>
      <c r="D33" s="22">
        <v>1</v>
      </c>
      <c r="E33" s="23">
        <v>160</v>
      </c>
      <c r="F33" s="5"/>
      <c r="G33" s="1"/>
    </row>
    <row r="34" spans="2:7">
      <c r="B34" s="5" t="s">
        <v>81</v>
      </c>
      <c r="C34" s="5" t="s">
        <v>84</v>
      </c>
      <c r="D34" s="22">
        <v>1</v>
      </c>
      <c r="E34" s="23">
        <v>3780</v>
      </c>
      <c r="F34" s="5"/>
      <c r="G34" s="1"/>
    </row>
    <row r="35" spans="2:7">
      <c r="B35" s="5" t="s">
        <v>85</v>
      </c>
      <c r="C35" s="5"/>
      <c r="D35" s="22">
        <v>1</v>
      </c>
      <c r="E35" s="5"/>
      <c r="F35" s="23">
        <v>4854.8</v>
      </c>
      <c r="G35" s="27"/>
    </row>
    <row r="36" spans="2:7">
      <c r="B36" s="5"/>
      <c r="C36" s="5"/>
      <c r="D36" s="5"/>
      <c r="E36" s="5"/>
      <c r="F36" s="5"/>
      <c r="G3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O43"/>
  <sheetViews>
    <sheetView topLeftCell="A12" workbookViewId="0">
      <selection activeCell="G16" sqref="G16"/>
    </sheetView>
  </sheetViews>
  <sheetFormatPr defaultRowHeight="15"/>
  <cols>
    <col min="1" max="1" width="4.42578125" customWidth="1"/>
    <col min="2" max="2" width="33.5703125" customWidth="1"/>
    <col min="3" max="3" width="26" customWidth="1"/>
    <col min="5" max="5" width="9.5703125" bestFit="1" customWidth="1"/>
    <col min="6" max="6" width="12.7109375" customWidth="1"/>
    <col min="8" max="8" width="9.140625" customWidth="1"/>
    <col min="10" max="10" width="17.42578125" bestFit="1" customWidth="1"/>
    <col min="11" max="11" width="21.85546875" bestFit="1" customWidth="1"/>
    <col min="12" max="12" width="8.28515625" customWidth="1"/>
    <col min="15" max="15" width="12.140625" customWidth="1"/>
  </cols>
  <sheetData>
    <row r="1" spans="2:15" ht="15.75" thickBot="1"/>
    <row r="2" spans="2:15" ht="36" thickBot="1">
      <c r="B2" s="65" t="s">
        <v>35</v>
      </c>
      <c r="C2" s="42"/>
    </row>
    <row r="3" spans="2:15">
      <c r="C3" s="64"/>
    </row>
    <row r="4" spans="2:15">
      <c r="B4" s="6" t="s">
        <v>1</v>
      </c>
      <c r="C4" s="5" t="s">
        <v>2</v>
      </c>
    </row>
    <row r="5" spans="2:15">
      <c r="B5" s="6" t="s">
        <v>3</v>
      </c>
      <c r="C5" s="5" t="s">
        <v>4</v>
      </c>
    </row>
    <row r="6" spans="2:15">
      <c r="B6" s="6" t="s">
        <v>5</v>
      </c>
      <c r="C6" s="5" t="s">
        <v>6</v>
      </c>
    </row>
    <row r="7" spans="2:15">
      <c r="B7" s="6" t="s">
        <v>7</v>
      </c>
      <c r="C7" s="5" t="s">
        <v>8</v>
      </c>
    </row>
    <row r="8" spans="2:15">
      <c r="B8" s="6" t="s">
        <v>9</v>
      </c>
      <c r="C8" s="5" t="s">
        <v>10</v>
      </c>
    </row>
    <row r="9" spans="2:15">
      <c r="B9" s="6" t="s">
        <v>11</v>
      </c>
      <c r="C9" s="5" t="s">
        <v>12</v>
      </c>
    </row>
    <row r="10" spans="2:15">
      <c r="B10" s="6" t="s">
        <v>13</v>
      </c>
      <c r="C10" s="5"/>
    </row>
    <row r="12" spans="2:15" ht="15.75" thickBot="1"/>
    <row r="13" spans="2:15" ht="27" thickBot="1">
      <c r="B13" s="41" t="s">
        <v>39</v>
      </c>
      <c r="C13" s="42"/>
      <c r="J13" s="96" t="s">
        <v>178</v>
      </c>
      <c r="K13" s="97"/>
    </row>
    <row r="14" spans="2:15" ht="30">
      <c r="B14" s="39" t="s">
        <v>40</v>
      </c>
      <c r="C14" s="40" t="s">
        <v>41</v>
      </c>
      <c r="D14" s="15" t="s">
        <v>38</v>
      </c>
      <c r="E14" s="15" t="s">
        <v>43</v>
      </c>
      <c r="F14" s="15" t="s">
        <v>42</v>
      </c>
      <c r="G14" s="15" t="s">
        <v>87</v>
      </c>
      <c r="H14" s="20" t="s">
        <v>19</v>
      </c>
      <c r="J14" s="77" t="s">
        <v>40</v>
      </c>
      <c r="K14" s="15" t="s">
        <v>41</v>
      </c>
      <c r="L14" s="15" t="s">
        <v>43</v>
      </c>
      <c r="M14" s="15" t="s">
        <v>42</v>
      </c>
      <c r="N14" s="15" t="s">
        <v>87</v>
      </c>
      <c r="O14" s="91" t="s">
        <v>19</v>
      </c>
    </row>
    <row r="15" spans="2:15">
      <c r="B15" s="11"/>
      <c r="C15" s="11"/>
      <c r="D15" s="18" t="s">
        <v>45</v>
      </c>
      <c r="E15" s="18" t="s">
        <v>44</v>
      </c>
      <c r="F15" s="18"/>
      <c r="G15" s="18"/>
      <c r="H15" s="5"/>
      <c r="J15" s="11"/>
      <c r="K15" s="11"/>
      <c r="L15" s="18" t="s">
        <v>44</v>
      </c>
      <c r="M15" s="18"/>
      <c r="N15" s="18"/>
      <c r="O15" s="83"/>
    </row>
    <row r="16" spans="2:15">
      <c r="B16" s="14" t="s">
        <v>46</v>
      </c>
      <c r="C16" s="11"/>
      <c r="D16" s="13">
        <v>129</v>
      </c>
      <c r="E16" s="17">
        <v>16</v>
      </c>
      <c r="F16" s="25">
        <v>29.95</v>
      </c>
      <c r="G16" s="25" t="s">
        <v>88</v>
      </c>
      <c r="H16" s="82">
        <f>F16*6.4</f>
        <v>191.68</v>
      </c>
      <c r="J16" s="14"/>
      <c r="K16" s="11"/>
      <c r="L16" s="17"/>
      <c r="M16" s="25"/>
      <c r="N16" s="25"/>
      <c r="O16" s="82"/>
    </row>
    <row r="17" spans="2:15">
      <c r="B17" s="16" t="s">
        <v>47</v>
      </c>
      <c r="C17" s="5" t="s">
        <v>57</v>
      </c>
      <c r="D17" s="13">
        <v>129</v>
      </c>
      <c r="E17" s="17">
        <v>25</v>
      </c>
      <c r="F17" s="28">
        <v>27.95</v>
      </c>
      <c r="G17" s="24" t="s">
        <v>88</v>
      </c>
      <c r="H17" s="88">
        <f>F17*10</f>
        <v>279.5</v>
      </c>
      <c r="J17" s="16" t="s">
        <v>47</v>
      </c>
      <c r="K17" s="5" t="s">
        <v>141</v>
      </c>
      <c r="L17" s="17">
        <v>4</v>
      </c>
      <c r="M17" s="30">
        <v>19.989999999999998</v>
      </c>
      <c r="N17" s="17" t="s">
        <v>148</v>
      </c>
      <c r="O17" s="92">
        <f>M17*4</f>
        <v>79.959999999999994</v>
      </c>
    </row>
    <row r="18" spans="2:15">
      <c r="B18" s="16" t="s">
        <v>47</v>
      </c>
      <c r="C18" s="5" t="s">
        <v>58</v>
      </c>
      <c r="D18" s="12">
        <v>67.5</v>
      </c>
      <c r="E18" s="17">
        <v>10</v>
      </c>
      <c r="F18" s="28">
        <v>27.95</v>
      </c>
      <c r="G18" s="24" t="s">
        <v>88</v>
      </c>
      <c r="H18" s="88">
        <f>4*F18</f>
        <v>111.8</v>
      </c>
      <c r="J18" s="16" t="s">
        <v>47</v>
      </c>
      <c r="K18" s="5" t="s">
        <v>142</v>
      </c>
      <c r="L18" s="17">
        <v>1</v>
      </c>
      <c r="M18" s="30">
        <v>19.989999999999998</v>
      </c>
      <c r="N18" s="17" t="s">
        <v>148</v>
      </c>
      <c r="O18" s="93">
        <v>19.989999999999998</v>
      </c>
    </row>
    <row r="19" spans="2:15">
      <c r="B19" s="16" t="s">
        <v>47</v>
      </c>
      <c r="C19" s="5" t="s">
        <v>59</v>
      </c>
      <c r="D19" s="12">
        <v>33.6</v>
      </c>
      <c r="E19" s="17">
        <v>5</v>
      </c>
      <c r="F19" s="28">
        <v>27.95</v>
      </c>
      <c r="G19" s="24" t="s">
        <v>88</v>
      </c>
      <c r="H19" s="88">
        <f>2*F19</f>
        <v>55.9</v>
      </c>
      <c r="J19" s="16" t="s">
        <v>47</v>
      </c>
      <c r="K19" s="5" t="s">
        <v>143</v>
      </c>
      <c r="L19" s="17">
        <v>1</v>
      </c>
      <c r="M19" s="30">
        <v>19.989999999999998</v>
      </c>
      <c r="N19" s="17" t="s">
        <v>148</v>
      </c>
      <c r="O19" s="93">
        <v>19.989999999999998</v>
      </c>
    </row>
    <row r="20" spans="2:15">
      <c r="B20" s="16" t="s">
        <v>47</v>
      </c>
      <c r="C20" s="5" t="s">
        <v>60</v>
      </c>
      <c r="D20" s="12">
        <v>65</v>
      </c>
      <c r="E20" s="19">
        <v>5</v>
      </c>
      <c r="F20" s="28">
        <v>27.95</v>
      </c>
      <c r="G20" s="24" t="s">
        <v>88</v>
      </c>
      <c r="H20" s="88">
        <f>H19</f>
        <v>55.9</v>
      </c>
      <c r="J20" s="16" t="s">
        <v>47</v>
      </c>
      <c r="K20" s="5" t="s">
        <v>144</v>
      </c>
      <c r="L20" s="19">
        <v>1</v>
      </c>
      <c r="M20" s="30">
        <v>19.989999999999998</v>
      </c>
      <c r="N20" s="17" t="s">
        <v>148</v>
      </c>
      <c r="O20" s="93">
        <v>19.989999999999998</v>
      </c>
    </row>
    <row r="21" spans="2:15">
      <c r="B21" s="16" t="s">
        <v>47</v>
      </c>
      <c r="C21" s="5" t="s">
        <v>61</v>
      </c>
      <c r="D21" s="12">
        <v>8.5</v>
      </c>
      <c r="E21" s="19">
        <v>4</v>
      </c>
      <c r="F21" s="28">
        <v>27.95</v>
      </c>
      <c r="G21" s="24" t="s">
        <v>88</v>
      </c>
      <c r="H21" s="88">
        <f>H20</f>
        <v>55.9</v>
      </c>
      <c r="J21" s="16" t="s">
        <v>47</v>
      </c>
      <c r="K21" s="11" t="s">
        <v>145</v>
      </c>
      <c r="L21" s="12">
        <v>5</v>
      </c>
      <c r="M21" s="30">
        <v>46.99</v>
      </c>
      <c r="N21" s="17" t="s">
        <v>151</v>
      </c>
      <c r="O21" s="94">
        <f>M21</f>
        <v>46.99</v>
      </c>
    </row>
    <row r="22" spans="2:15">
      <c r="B22" s="16" t="s">
        <v>47</v>
      </c>
      <c r="C22" s="11" t="s">
        <v>62</v>
      </c>
      <c r="D22" s="12">
        <v>12.3</v>
      </c>
      <c r="E22" s="19">
        <v>3</v>
      </c>
      <c r="F22" s="45">
        <v>19.989999999999998</v>
      </c>
      <c r="G22" s="19" t="s">
        <v>148</v>
      </c>
      <c r="H22" s="88">
        <f>3*F22</f>
        <v>59.97</v>
      </c>
      <c r="J22" s="16" t="s">
        <v>47</v>
      </c>
      <c r="K22" s="5" t="s">
        <v>146</v>
      </c>
      <c r="L22" s="22">
        <v>4</v>
      </c>
      <c r="M22" s="30">
        <v>19.989999999999998</v>
      </c>
      <c r="N22" s="17" t="s">
        <v>148</v>
      </c>
      <c r="O22" s="84">
        <f>M22*4</f>
        <v>79.959999999999994</v>
      </c>
    </row>
    <row r="23" spans="2:15">
      <c r="B23" s="16" t="s">
        <v>47</v>
      </c>
      <c r="C23" s="11" t="s">
        <v>63</v>
      </c>
      <c r="D23" s="12">
        <v>12</v>
      </c>
      <c r="E23" s="19">
        <v>3</v>
      </c>
      <c r="F23" s="45">
        <v>19.989999999999998</v>
      </c>
      <c r="G23" s="19" t="s">
        <v>148</v>
      </c>
      <c r="H23" s="88">
        <f>H22</f>
        <v>59.97</v>
      </c>
      <c r="J23" s="16" t="s">
        <v>47</v>
      </c>
      <c r="K23" s="69" t="s">
        <v>147</v>
      </c>
      <c r="L23" s="62">
        <v>3</v>
      </c>
      <c r="M23" s="30">
        <v>19.989999999999998</v>
      </c>
      <c r="N23" s="17" t="s">
        <v>148</v>
      </c>
      <c r="O23" s="84">
        <f>M23*3</f>
        <v>59.97</v>
      </c>
    </row>
    <row r="24" spans="2:15">
      <c r="B24" s="16" t="s">
        <v>47</v>
      </c>
      <c r="C24" t="s">
        <v>64</v>
      </c>
      <c r="D24" s="12">
        <v>18</v>
      </c>
      <c r="E24" s="19">
        <v>2</v>
      </c>
      <c r="F24" s="28">
        <v>27.95</v>
      </c>
      <c r="G24" s="24" t="s">
        <v>88</v>
      </c>
      <c r="H24" s="89">
        <f>F24</f>
        <v>27.95</v>
      </c>
      <c r="J24" s="73" t="s">
        <v>152</v>
      </c>
      <c r="K24" s="73"/>
      <c r="L24" s="59">
        <f>SUM(L17:L23)</f>
        <v>19</v>
      </c>
      <c r="M24" s="73"/>
      <c r="N24" s="74"/>
      <c r="O24" s="95">
        <f>SUM(O17:O23)</f>
        <v>326.85000000000002</v>
      </c>
    </row>
    <row r="25" spans="2:15">
      <c r="B25" s="16" t="s">
        <v>47</v>
      </c>
      <c r="C25" s="11" t="s">
        <v>65</v>
      </c>
      <c r="D25" s="12">
        <v>33.6</v>
      </c>
      <c r="E25" s="19">
        <v>2</v>
      </c>
      <c r="F25" s="28">
        <v>27.95</v>
      </c>
      <c r="G25" s="24" t="s">
        <v>88</v>
      </c>
      <c r="H25" s="89">
        <f>F25</f>
        <v>27.95</v>
      </c>
    </row>
    <row r="26" spans="2:15">
      <c r="B26" s="16" t="s">
        <v>47</v>
      </c>
      <c r="C26" s="11" t="s">
        <v>66</v>
      </c>
      <c r="D26" s="12">
        <v>2.1</v>
      </c>
      <c r="E26" s="19">
        <v>1</v>
      </c>
      <c r="F26" s="45">
        <v>19.989999999999998</v>
      </c>
      <c r="G26" s="22" t="s">
        <v>148</v>
      </c>
      <c r="H26" s="89">
        <f>F26</f>
        <v>19.989999999999998</v>
      </c>
    </row>
    <row r="27" spans="2:15">
      <c r="B27" s="16" t="s">
        <v>47</v>
      </c>
      <c r="C27" s="11" t="s">
        <v>67</v>
      </c>
      <c r="D27" s="12">
        <v>5.4</v>
      </c>
      <c r="E27" s="12">
        <v>1</v>
      </c>
      <c r="F27" s="45">
        <v>19.989999999999998</v>
      </c>
      <c r="G27" s="22" t="s">
        <v>150</v>
      </c>
      <c r="H27" s="89">
        <f>H26</f>
        <v>19.989999999999998</v>
      </c>
    </row>
    <row r="28" spans="2:15">
      <c r="B28" s="5" t="s">
        <v>68</v>
      </c>
      <c r="C28" s="11" t="s">
        <v>69</v>
      </c>
      <c r="D28" s="11"/>
      <c r="E28" s="12">
        <v>1</v>
      </c>
      <c r="F28" s="45">
        <v>22.95</v>
      </c>
      <c r="G28" s="22" t="s">
        <v>149</v>
      </c>
      <c r="H28" s="89">
        <f>F28</f>
        <v>22.95</v>
      </c>
    </row>
    <row r="29" spans="2:15">
      <c r="B29" s="51" t="s">
        <v>90</v>
      </c>
      <c r="C29" s="11"/>
      <c r="D29" s="11"/>
      <c r="E29" s="15">
        <f>SUM(E16:E28)</f>
        <v>78</v>
      </c>
      <c r="F29" s="45"/>
      <c r="G29" s="22"/>
      <c r="H29" s="90">
        <f>SUM(H16:H28)</f>
        <v>989.45000000000016</v>
      </c>
    </row>
    <row r="30" spans="2:15">
      <c r="B30" s="98"/>
      <c r="C30" s="46"/>
      <c r="D30" s="46"/>
      <c r="E30" s="99"/>
      <c r="F30" s="48"/>
      <c r="G30" s="49"/>
      <c r="H30" s="100"/>
    </row>
    <row r="31" spans="2:15">
      <c r="B31" s="51" t="s">
        <v>179</v>
      </c>
      <c r="C31" s="101">
        <f>H29+O24</f>
        <v>1316.3000000000002</v>
      </c>
      <c r="D31" s="46"/>
      <c r="E31" s="99"/>
      <c r="F31" s="48"/>
      <c r="G31" s="49"/>
      <c r="H31" s="100"/>
    </row>
    <row r="32" spans="2:15">
      <c r="B32" s="1"/>
      <c r="C32" s="46"/>
      <c r="D32" s="46"/>
      <c r="E32" s="47"/>
      <c r="F32" s="48"/>
      <c r="G32" s="49"/>
      <c r="H32" s="50"/>
    </row>
    <row r="33" spans="2:6" ht="15.75" thickBot="1"/>
    <row r="34" spans="2:6" ht="27" thickBot="1">
      <c r="B34" s="43" t="s">
        <v>74</v>
      </c>
    </row>
    <row r="35" spans="2:6" ht="34.5" customHeight="1">
      <c r="B35" s="39" t="s">
        <v>40</v>
      </c>
      <c r="C35" s="15" t="s">
        <v>75</v>
      </c>
      <c r="D35" s="15" t="s">
        <v>38</v>
      </c>
      <c r="E35" s="15" t="s">
        <v>42</v>
      </c>
      <c r="F35" s="20" t="s">
        <v>76</v>
      </c>
    </row>
    <row r="36" spans="2:6">
      <c r="B36" s="61" t="s">
        <v>102</v>
      </c>
      <c r="C36" s="14" t="s">
        <v>103</v>
      </c>
      <c r="D36" s="12">
        <v>1</v>
      </c>
      <c r="E36" s="45">
        <v>2500</v>
      </c>
      <c r="F36" s="102">
        <v>2500</v>
      </c>
    </row>
    <row r="37" spans="2:6">
      <c r="B37" s="5" t="s">
        <v>86</v>
      </c>
      <c r="C37" s="5" t="s">
        <v>77</v>
      </c>
      <c r="D37" s="22">
        <v>1</v>
      </c>
      <c r="E37" s="23">
        <v>108</v>
      </c>
      <c r="F37" s="82">
        <v>130.68</v>
      </c>
    </row>
    <row r="38" spans="2:6">
      <c r="B38" s="5" t="s">
        <v>79</v>
      </c>
      <c r="C38" s="5" t="s">
        <v>82</v>
      </c>
      <c r="D38" s="22">
        <v>1</v>
      </c>
      <c r="E38" s="23">
        <v>2160</v>
      </c>
      <c r="F38" s="103"/>
    </row>
    <row r="39" spans="2:6">
      <c r="B39" s="5" t="s">
        <v>78</v>
      </c>
      <c r="C39" s="5" t="s">
        <v>83</v>
      </c>
      <c r="D39" s="22">
        <v>1</v>
      </c>
      <c r="E39" s="23">
        <v>355</v>
      </c>
      <c r="F39" s="83"/>
    </row>
    <row r="40" spans="2:6">
      <c r="B40" s="5" t="s">
        <v>80</v>
      </c>
      <c r="D40" s="22">
        <v>1</v>
      </c>
      <c r="E40" s="23">
        <v>160</v>
      </c>
      <c r="F40" s="83"/>
    </row>
    <row r="41" spans="2:6">
      <c r="B41" s="5" t="s">
        <v>81</v>
      </c>
      <c r="C41" s="5" t="s">
        <v>84</v>
      </c>
      <c r="D41" s="22">
        <v>1</v>
      </c>
      <c r="E41" s="23">
        <v>6300</v>
      </c>
      <c r="F41" s="83"/>
    </row>
    <row r="42" spans="2:6">
      <c r="B42" s="5" t="s">
        <v>85</v>
      </c>
      <c r="C42" s="5"/>
      <c r="D42" s="5"/>
      <c r="E42" s="23"/>
      <c r="F42" s="82">
        <v>9513.5</v>
      </c>
    </row>
    <row r="43" spans="2:6">
      <c r="B43" s="5"/>
      <c r="C43" s="5"/>
      <c r="D43" s="5"/>
      <c r="E43" s="5"/>
      <c r="F43" s="83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28"/>
  <sheetViews>
    <sheetView workbookViewId="0">
      <selection activeCell="I8" sqref="I8"/>
    </sheetView>
  </sheetViews>
  <sheetFormatPr defaultRowHeight="15"/>
  <cols>
    <col min="1" max="1" width="4.7109375" customWidth="1"/>
    <col min="2" max="2" width="33.85546875" customWidth="1"/>
    <col min="3" max="3" width="31.140625" customWidth="1"/>
    <col min="5" max="5" width="10.140625" customWidth="1"/>
    <col min="6" max="6" width="12.140625" customWidth="1"/>
  </cols>
  <sheetData>
    <row r="1" spans="2:8" ht="15.75" thickBot="1"/>
    <row r="2" spans="2:8" ht="36" thickBot="1">
      <c r="B2" s="7" t="s">
        <v>36</v>
      </c>
      <c r="C2" s="42"/>
    </row>
    <row r="3" spans="2:8">
      <c r="C3" s="64"/>
    </row>
    <row r="4" spans="2:8">
      <c r="B4" s="6" t="s">
        <v>1</v>
      </c>
      <c r="C4" s="5" t="s">
        <v>2</v>
      </c>
    </row>
    <row r="5" spans="2:8">
      <c r="B5" s="6" t="s">
        <v>3</v>
      </c>
      <c r="C5" s="5" t="s">
        <v>4</v>
      </c>
    </row>
    <row r="6" spans="2:8">
      <c r="B6" s="6" t="s">
        <v>5</v>
      </c>
      <c r="C6" s="5" t="s">
        <v>6</v>
      </c>
    </row>
    <row r="7" spans="2:8">
      <c r="B7" s="6" t="s">
        <v>7</v>
      </c>
      <c r="C7" s="5" t="s">
        <v>8</v>
      </c>
    </row>
    <row r="8" spans="2:8">
      <c r="B8" s="6" t="s">
        <v>9</v>
      </c>
      <c r="C8" s="5" t="s">
        <v>10</v>
      </c>
    </row>
    <row r="9" spans="2:8">
      <c r="B9" s="6" t="s">
        <v>11</v>
      </c>
      <c r="C9" s="5" t="s">
        <v>12</v>
      </c>
    </row>
    <row r="10" spans="2:8">
      <c r="B10" s="6" t="s">
        <v>13</v>
      </c>
      <c r="C10" s="5"/>
    </row>
    <row r="12" spans="2:8" ht="15.75" thickBot="1"/>
    <row r="13" spans="2:8" ht="27" thickBot="1">
      <c r="B13" s="44" t="s">
        <v>39</v>
      </c>
      <c r="C13" s="42"/>
    </row>
    <row r="14" spans="2:8" ht="30">
      <c r="B14" s="39" t="s">
        <v>40</v>
      </c>
      <c r="C14" s="40" t="s">
        <v>41</v>
      </c>
      <c r="D14" s="15" t="s">
        <v>38</v>
      </c>
      <c r="E14" s="15" t="s">
        <v>43</v>
      </c>
      <c r="F14" s="15" t="s">
        <v>42</v>
      </c>
      <c r="G14" s="15" t="s">
        <v>87</v>
      </c>
      <c r="H14" s="20" t="s">
        <v>19</v>
      </c>
    </row>
    <row r="15" spans="2:8">
      <c r="B15" s="11"/>
      <c r="C15" s="11"/>
      <c r="D15" s="18" t="s">
        <v>45</v>
      </c>
      <c r="E15" s="18" t="s">
        <v>44</v>
      </c>
      <c r="F15" s="18"/>
      <c r="G15" s="18"/>
      <c r="H15" s="5"/>
    </row>
    <row r="16" spans="2:8">
      <c r="B16" s="14" t="s">
        <v>94</v>
      </c>
      <c r="C16" s="11" t="s">
        <v>93</v>
      </c>
      <c r="D16" s="13"/>
      <c r="E16" s="17"/>
      <c r="F16" s="25"/>
      <c r="G16" s="25"/>
      <c r="H16" s="23"/>
    </row>
    <row r="17" spans="2:10">
      <c r="B17" s="16" t="s">
        <v>47</v>
      </c>
      <c r="C17" s="5" t="s">
        <v>70</v>
      </c>
      <c r="D17" s="13"/>
      <c r="E17" s="17">
        <v>30</v>
      </c>
      <c r="F17" s="28">
        <v>27.95</v>
      </c>
      <c r="G17" s="24" t="s">
        <v>88</v>
      </c>
      <c r="H17" s="31">
        <f>12*F17</f>
        <v>335.4</v>
      </c>
      <c r="J17" s="58"/>
    </row>
    <row r="18" spans="2:10">
      <c r="B18" s="16" t="s">
        <v>47</v>
      </c>
      <c r="C18" s="5" t="s">
        <v>71</v>
      </c>
      <c r="D18" s="12"/>
      <c r="E18" s="17">
        <v>8</v>
      </c>
      <c r="F18" s="30">
        <v>46.99</v>
      </c>
      <c r="G18" s="17" t="s">
        <v>151</v>
      </c>
      <c r="H18" s="23">
        <f>F18*2</f>
        <v>93.98</v>
      </c>
    </row>
    <row r="19" spans="2:10">
      <c r="B19" s="16" t="s">
        <v>47</v>
      </c>
      <c r="C19" s="5" t="s">
        <v>72</v>
      </c>
      <c r="D19" s="12"/>
      <c r="E19" s="17">
        <v>6</v>
      </c>
      <c r="F19" s="28">
        <f>F18</f>
        <v>46.99</v>
      </c>
      <c r="G19" s="17" t="s">
        <v>151</v>
      </c>
      <c r="H19" s="29">
        <f>F19</f>
        <v>46.99</v>
      </c>
    </row>
    <row r="20" spans="2:10">
      <c r="B20" s="16" t="s">
        <v>47</v>
      </c>
      <c r="C20" s="5" t="s">
        <v>73</v>
      </c>
      <c r="D20" s="12"/>
      <c r="E20" s="19">
        <v>10</v>
      </c>
      <c r="F20" s="28">
        <v>27.95</v>
      </c>
      <c r="G20" s="28" t="s">
        <v>89</v>
      </c>
      <c r="H20" s="31">
        <f>F20*4</f>
        <v>111.8</v>
      </c>
    </row>
    <row r="21" spans="2:10">
      <c r="B21" s="21" t="s">
        <v>55</v>
      </c>
      <c r="C21" s="11" t="s">
        <v>69</v>
      </c>
      <c r="D21" s="11"/>
      <c r="E21" s="12">
        <v>1</v>
      </c>
      <c r="F21" s="28">
        <v>22.95</v>
      </c>
      <c r="G21" s="19" t="s">
        <v>149</v>
      </c>
      <c r="H21" s="29">
        <f>F21</f>
        <v>22.95</v>
      </c>
    </row>
    <row r="22" spans="2:10">
      <c r="B22" s="51" t="s">
        <v>92</v>
      </c>
      <c r="C22" s="5"/>
      <c r="D22" s="5"/>
      <c r="E22" s="59">
        <f>SUM(E17:E21)</f>
        <v>55</v>
      </c>
      <c r="F22" s="5"/>
      <c r="G22" s="5"/>
      <c r="H22" s="59">
        <f>SUM(H15:H21)</f>
        <v>611.12</v>
      </c>
    </row>
    <row r="24" spans="2:10" ht="15.75" thickBot="1"/>
    <row r="25" spans="2:10" ht="27" thickBot="1">
      <c r="B25" s="43" t="s">
        <v>74</v>
      </c>
    </row>
    <row r="26" spans="2:10" ht="33.75" customHeight="1">
      <c r="B26" s="39" t="s">
        <v>40</v>
      </c>
      <c r="C26" s="15" t="s">
        <v>75</v>
      </c>
      <c r="D26" s="15" t="s">
        <v>38</v>
      </c>
      <c r="E26" s="15" t="s">
        <v>42</v>
      </c>
      <c r="F26" s="20" t="s">
        <v>76</v>
      </c>
    </row>
    <row r="27" spans="2:10">
      <c r="B27" s="61" t="s">
        <v>104</v>
      </c>
      <c r="C27" s="14" t="s">
        <v>103</v>
      </c>
      <c r="D27" s="12">
        <v>1</v>
      </c>
      <c r="E27" s="45">
        <v>2500</v>
      </c>
      <c r="F27" s="63">
        <v>2500</v>
      </c>
    </row>
    <row r="28" spans="2:10">
      <c r="B28" s="5"/>
      <c r="C28" s="5"/>
      <c r="D28" s="22"/>
      <c r="E28" s="23"/>
      <c r="F28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E39"/>
  <sheetViews>
    <sheetView workbookViewId="0">
      <selection activeCell="E2" sqref="E2"/>
    </sheetView>
  </sheetViews>
  <sheetFormatPr defaultRowHeight="15"/>
  <cols>
    <col min="1" max="1" width="4.7109375" customWidth="1"/>
    <col min="2" max="2" width="35.42578125" customWidth="1"/>
    <col min="3" max="3" width="30.42578125" bestFit="1" customWidth="1"/>
    <col min="4" max="4" width="19.140625" customWidth="1"/>
    <col min="5" max="5" width="15" customWidth="1"/>
  </cols>
  <sheetData>
    <row r="1" spans="2:5" ht="15.75" thickBot="1"/>
    <row r="2" spans="2:5" ht="36" thickBot="1">
      <c r="B2" s="7" t="s">
        <v>105</v>
      </c>
      <c r="C2" s="42"/>
    </row>
    <row r="3" spans="2:5">
      <c r="C3" s="64"/>
    </row>
    <row r="4" spans="2:5">
      <c r="B4" s="6" t="s">
        <v>1</v>
      </c>
      <c r="C4" s="5" t="s">
        <v>2</v>
      </c>
    </row>
    <row r="5" spans="2:5">
      <c r="B5" s="6" t="s">
        <v>3</v>
      </c>
      <c r="C5" s="5" t="s">
        <v>4</v>
      </c>
    </row>
    <row r="6" spans="2:5">
      <c r="B6" s="6" t="s">
        <v>5</v>
      </c>
      <c r="C6" s="5" t="s">
        <v>6</v>
      </c>
    </row>
    <row r="7" spans="2:5">
      <c r="B7" s="6" t="s">
        <v>7</v>
      </c>
      <c r="C7" s="5" t="s">
        <v>8</v>
      </c>
    </row>
    <row r="8" spans="2:5">
      <c r="B8" s="6" t="s">
        <v>9</v>
      </c>
      <c r="C8" s="5" t="s">
        <v>10</v>
      </c>
    </row>
    <row r="9" spans="2:5">
      <c r="B9" s="6" t="s">
        <v>11</v>
      </c>
      <c r="C9" s="5" t="s">
        <v>12</v>
      </c>
    </row>
    <row r="10" spans="2:5">
      <c r="B10" s="6" t="s">
        <v>13</v>
      </c>
      <c r="C10" s="5"/>
    </row>
    <row r="12" spans="2:5" ht="15.75" thickBot="1"/>
    <row r="13" spans="2:5" ht="27" thickBot="1">
      <c r="B13" s="38" t="s">
        <v>14</v>
      </c>
    </row>
    <row r="14" spans="2:5">
      <c r="B14" s="67" t="s">
        <v>106</v>
      </c>
      <c r="C14" s="67" t="s">
        <v>107</v>
      </c>
      <c r="D14" s="59" t="s">
        <v>110</v>
      </c>
      <c r="E14" s="68" t="s">
        <v>109</v>
      </c>
    </row>
    <row r="15" spans="2:5">
      <c r="B15" s="5" t="s">
        <v>108</v>
      </c>
      <c r="C15" s="5" t="s">
        <v>122</v>
      </c>
      <c r="D15" s="22" t="s">
        <v>111</v>
      </c>
      <c r="E15" s="22">
        <f>24*4*2</f>
        <v>192</v>
      </c>
    </row>
    <row r="16" spans="2:5">
      <c r="B16" s="69" t="s">
        <v>4</v>
      </c>
      <c r="C16" s="5" t="s">
        <v>130</v>
      </c>
      <c r="D16" s="22" t="s">
        <v>117</v>
      </c>
      <c r="E16" s="22">
        <v>30</v>
      </c>
    </row>
    <row r="17" spans="2:5">
      <c r="B17" s="69" t="s">
        <v>123</v>
      </c>
      <c r="C17" s="5" t="s">
        <v>132</v>
      </c>
      <c r="D17" s="22" t="s">
        <v>124</v>
      </c>
      <c r="E17" s="22">
        <v>5</v>
      </c>
    </row>
    <row r="18" spans="2:5">
      <c r="B18" s="69" t="s">
        <v>113</v>
      </c>
      <c r="C18" s="5"/>
      <c r="D18" s="22"/>
      <c r="E18" s="22"/>
    </row>
    <row r="19" spans="2:5">
      <c r="B19" s="71" t="s">
        <v>129</v>
      </c>
      <c r="C19" s="5"/>
      <c r="D19" s="5"/>
      <c r="E19" s="59">
        <f>SUM(E15:E18)</f>
        <v>227</v>
      </c>
    </row>
    <row r="21" spans="2:5" ht="15.75" thickBot="1"/>
    <row r="22" spans="2:5" ht="27" thickBot="1">
      <c r="B22" s="38" t="s">
        <v>116</v>
      </c>
    </row>
    <row r="23" spans="2:5">
      <c r="B23" s="67" t="s">
        <v>106</v>
      </c>
      <c r="C23" s="67" t="s">
        <v>126</v>
      </c>
      <c r="D23" s="59" t="s">
        <v>127</v>
      </c>
      <c r="E23" s="68" t="s">
        <v>109</v>
      </c>
    </row>
    <row r="24" spans="2:5">
      <c r="B24" s="5" t="s">
        <v>10</v>
      </c>
      <c r="C24" s="5" t="s">
        <v>131</v>
      </c>
      <c r="D24" s="22" t="s">
        <v>135</v>
      </c>
      <c r="E24" s="22">
        <f>8*8.5</f>
        <v>68</v>
      </c>
    </row>
    <row r="25" spans="2:5">
      <c r="B25" s="69" t="s">
        <v>123</v>
      </c>
      <c r="C25" s="5" t="s">
        <v>131</v>
      </c>
      <c r="D25" s="22" t="s">
        <v>136</v>
      </c>
      <c r="E25" s="22">
        <f>6*8</f>
        <v>48</v>
      </c>
    </row>
    <row r="26" spans="2:5">
      <c r="B26" s="69" t="s">
        <v>125</v>
      </c>
      <c r="C26" s="5" t="s">
        <v>131</v>
      </c>
      <c r="D26" s="22" t="s">
        <v>137</v>
      </c>
      <c r="E26" s="22">
        <f>8*4.5</f>
        <v>36</v>
      </c>
    </row>
    <row r="27" spans="2:5">
      <c r="B27" s="69" t="s">
        <v>113</v>
      </c>
      <c r="C27" s="5" t="s">
        <v>131</v>
      </c>
      <c r="D27" s="22" t="s">
        <v>138</v>
      </c>
      <c r="E27" s="22">
        <f>8*8</f>
        <v>64</v>
      </c>
    </row>
    <row r="28" spans="2:5">
      <c r="B28" s="69" t="s">
        <v>114</v>
      </c>
      <c r="C28" s="5" t="s">
        <v>131</v>
      </c>
      <c r="D28" s="22" t="s">
        <v>139</v>
      </c>
      <c r="E28" s="22">
        <f>8*1.5</f>
        <v>12</v>
      </c>
    </row>
    <row r="29" spans="2:5">
      <c r="B29" s="5" t="s">
        <v>128</v>
      </c>
      <c r="C29" s="5" t="s">
        <v>131</v>
      </c>
      <c r="D29" s="22" t="s">
        <v>140</v>
      </c>
      <c r="E29" s="22">
        <v>16</v>
      </c>
    </row>
    <row r="30" spans="2:5">
      <c r="B30" s="71" t="s">
        <v>129</v>
      </c>
      <c r="C30" s="66"/>
      <c r="D30" s="59"/>
      <c r="E30" s="59">
        <f>SUM(E24:E29)</f>
        <v>244</v>
      </c>
    </row>
    <row r="32" spans="2:5" ht="15.75" thickBot="1"/>
    <row r="33" spans="2:5" ht="27" thickBot="1">
      <c r="B33" s="38" t="s">
        <v>29</v>
      </c>
    </row>
    <row r="34" spans="2:5">
      <c r="B34" s="67" t="s">
        <v>106</v>
      </c>
      <c r="C34" s="67" t="s">
        <v>107</v>
      </c>
      <c r="D34" s="67" t="s">
        <v>110</v>
      </c>
      <c r="E34" s="68" t="s">
        <v>109</v>
      </c>
    </row>
    <row r="35" spans="2:5">
      <c r="B35" s="5" t="s">
        <v>112</v>
      </c>
      <c r="C35" s="5"/>
      <c r="D35" s="5"/>
      <c r="E35" s="5"/>
    </row>
    <row r="36" spans="2:5">
      <c r="B36" s="69" t="s">
        <v>4</v>
      </c>
      <c r="C36" s="5" t="s">
        <v>133</v>
      </c>
      <c r="D36" s="22" t="s">
        <v>134</v>
      </c>
      <c r="E36" s="22">
        <v>14</v>
      </c>
    </row>
    <row r="37" spans="2:5">
      <c r="B37" s="69" t="s">
        <v>113</v>
      </c>
      <c r="C37" s="5"/>
      <c r="D37" s="5"/>
      <c r="E37" s="5"/>
    </row>
    <row r="38" spans="2:5">
      <c r="B38" s="69" t="s">
        <v>114</v>
      </c>
      <c r="C38" s="5"/>
      <c r="D38" s="5"/>
      <c r="E38" s="5"/>
    </row>
    <row r="39" spans="2:5">
      <c r="B39" s="5" t="s">
        <v>115</v>
      </c>
      <c r="C39" s="5"/>
      <c r="D39" s="5"/>
      <c r="E39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I36"/>
  <sheetViews>
    <sheetView topLeftCell="A16" workbookViewId="0">
      <selection activeCell="I6" sqref="I6"/>
    </sheetView>
  </sheetViews>
  <sheetFormatPr defaultRowHeight="15"/>
  <cols>
    <col min="1" max="1" width="4.140625" customWidth="1"/>
    <col min="2" max="2" width="27.85546875" customWidth="1"/>
    <col min="3" max="3" width="23.5703125" customWidth="1"/>
    <col min="4" max="4" width="19.5703125" customWidth="1"/>
    <col min="5" max="5" width="16.28515625" bestFit="1" customWidth="1"/>
    <col min="6" max="6" width="12.5703125" customWidth="1"/>
    <col min="9" max="9" width="21" customWidth="1"/>
    <col min="10" max="10" width="29.85546875" bestFit="1" customWidth="1"/>
  </cols>
  <sheetData>
    <row r="1" spans="2:6" ht="15.75" thickBot="1"/>
    <row r="2" spans="2:6" ht="36" thickBot="1">
      <c r="B2" s="7" t="s">
        <v>186</v>
      </c>
      <c r="C2" s="42"/>
      <c r="D2" s="42"/>
    </row>
    <row r="3" spans="2:6">
      <c r="C3" s="64"/>
      <c r="D3" s="1"/>
    </row>
    <row r="4" spans="2:6">
      <c r="B4" s="6" t="s">
        <v>1</v>
      </c>
      <c r="C4" s="5" t="s">
        <v>2</v>
      </c>
      <c r="D4" s="1"/>
    </row>
    <row r="5" spans="2:6">
      <c r="B5" s="6" t="s">
        <v>3</v>
      </c>
      <c r="C5" s="5" t="s">
        <v>4</v>
      </c>
      <c r="D5" s="1"/>
    </row>
    <row r="6" spans="2:6">
      <c r="B6" s="6" t="s">
        <v>5</v>
      </c>
      <c r="C6" s="5" t="s">
        <v>6</v>
      </c>
      <c r="D6" s="1"/>
    </row>
    <row r="7" spans="2:6">
      <c r="B7" s="6" t="s">
        <v>7</v>
      </c>
      <c r="C7" s="5" t="s">
        <v>8</v>
      </c>
      <c r="D7" s="1"/>
    </row>
    <row r="8" spans="2:6">
      <c r="B8" s="6" t="s">
        <v>9</v>
      </c>
      <c r="C8" s="5" t="s">
        <v>10</v>
      </c>
      <c r="D8" s="1"/>
    </row>
    <row r="9" spans="2:6">
      <c r="B9" s="6" t="s">
        <v>11</v>
      </c>
      <c r="C9" s="5" t="s">
        <v>12</v>
      </c>
      <c r="D9" s="1"/>
    </row>
    <row r="10" spans="2:6">
      <c r="B10" s="6" t="s">
        <v>13</v>
      </c>
      <c r="C10" s="5"/>
      <c r="D10" s="1"/>
    </row>
    <row r="13" spans="2:6">
      <c r="B13" s="78" t="s">
        <v>16</v>
      </c>
      <c r="C13" s="79" t="s">
        <v>120</v>
      </c>
      <c r="D13" s="79" t="s">
        <v>161</v>
      </c>
      <c r="E13" s="79" t="s">
        <v>42</v>
      </c>
      <c r="F13" s="79" t="s">
        <v>119</v>
      </c>
    </row>
    <row r="14" spans="2:6">
      <c r="B14" s="5" t="s">
        <v>118</v>
      </c>
      <c r="C14" s="22">
        <v>19</v>
      </c>
      <c r="D14" s="22" t="s">
        <v>162</v>
      </c>
      <c r="E14" s="23">
        <v>4.99</v>
      </c>
      <c r="F14" s="23">
        <f>E14*C14</f>
        <v>94.81</v>
      </c>
    </row>
    <row r="15" spans="2:6">
      <c r="B15" s="5" t="s">
        <v>118</v>
      </c>
      <c r="C15" s="22">
        <v>6</v>
      </c>
      <c r="D15" s="22" t="s">
        <v>163</v>
      </c>
      <c r="E15" s="23">
        <v>3.89</v>
      </c>
      <c r="F15" s="23">
        <f>E15*C15</f>
        <v>23.34</v>
      </c>
    </row>
    <row r="16" spans="2:6">
      <c r="B16" s="5" t="s">
        <v>167</v>
      </c>
      <c r="C16" s="22">
        <v>8</v>
      </c>
      <c r="D16" s="22" t="s">
        <v>164</v>
      </c>
      <c r="E16" s="23">
        <v>9.99</v>
      </c>
      <c r="F16" s="23">
        <f>E16*C16</f>
        <v>79.92</v>
      </c>
    </row>
    <row r="17" spans="2:9">
      <c r="B17" s="5" t="s">
        <v>167</v>
      </c>
      <c r="C17" s="22">
        <v>8</v>
      </c>
      <c r="D17" s="22" t="s">
        <v>165</v>
      </c>
      <c r="E17" s="23">
        <v>12.99</v>
      </c>
      <c r="F17" s="23">
        <f>E17*C17</f>
        <v>103.92</v>
      </c>
    </row>
    <row r="18" spans="2:9">
      <c r="B18" s="5" t="s">
        <v>121</v>
      </c>
      <c r="C18" s="22">
        <v>3</v>
      </c>
      <c r="D18" s="22" t="s">
        <v>166</v>
      </c>
      <c r="E18" s="23">
        <v>9.99</v>
      </c>
      <c r="F18" s="23">
        <f>E18*C18</f>
        <v>29.97</v>
      </c>
    </row>
    <row r="19" spans="2:9">
      <c r="B19" s="73" t="s">
        <v>168</v>
      </c>
      <c r="C19" s="5"/>
      <c r="D19" s="5"/>
      <c r="E19" s="5"/>
      <c r="F19" s="36">
        <f>SUM(F14:F18)</f>
        <v>331.96000000000004</v>
      </c>
    </row>
    <row r="21" spans="2:9" ht="18.75">
      <c r="B21" s="32" t="s">
        <v>185</v>
      </c>
      <c r="C21" s="5"/>
    </row>
    <row r="22" spans="2:9">
      <c r="B22" s="34" t="s">
        <v>28</v>
      </c>
      <c r="C22" s="34" t="s">
        <v>37</v>
      </c>
    </row>
    <row r="23" spans="2:9">
      <c r="B23" s="5" t="s">
        <v>174</v>
      </c>
      <c r="C23" s="23">
        <f>Maliesingel!H25</f>
        <v>372.01</v>
      </c>
    </row>
    <row r="24" spans="2:9">
      <c r="B24" s="5" t="s">
        <v>175</v>
      </c>
      <c r="C24" s="23">
        <f>Mulderstraat!C31</f>
        <v>1316.3000000000002</v>
      </c>
      <c r="I24" s="72"/>
    </row>
    <row r="25" spans="2:9">
      <c r="B25" s="5" t="s">
        <v>176</v>
      </c>
      <c r="C25" s="23">
        <f>Wulpstraat!H22</f>
        <v>611.12</v>
      </c>
      <c r="I25" s="72"/>
    </row>
    <row r="26" spans="2:9">
      <c r="B26" s="5" t="s">
        <v>177</v>
      </c>
      <c r="C26" s="23">
        <f>Extra!F19</f>
        <v>331.96000000000004</v>
      </c>
      <c r="I26" s="72"/>
    </row>
    <row r="27" spans="2:9">
      <c r="B27" s="5"/>
      <c r="C27" s="23"/>
      <c r="I27" s="72"/>
    </row>
    <row r="28" spans="2:9">
      <c r="B28" s="73" t="s">
        <v>26</v>
      </c>
      <c r="C28" s="36">
        <f>SUM(C23:C27)</f>
        <v>2631.3900000000003</v>
      </c>
      <c r="I28" s="72"/>
    </row>
    <row r="29" spans="2:9">
      <c r="I29" s="72"/>
    </row>
    <row r="30" spans="2:9">
      <c r="I30" s="72"/>
    </row>
    <row r="31" spans="2:9">
      <c r="I31" s="72"/>
    </row>
    <row r="32" spans="2:9">
      <c r="I32" s="72"/>
    </row>
    <row r="33" spans="9:9">
      <c r="I33" s="72"/>
    </row>
    <row r="34" spans="9:9">
      <c r="I34" s="72"/>
    </row>
    <row r="35" spans="9:9">
      <c r="I35" s="72"/>
    </row>
    <row r="36" spans="9:9">
      <c r="I36" s="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Begroting</vt:lpstr>
      <vt:lpstr>Maliesingel</vt:lpstr>
      <vt:lpstr>Mulderstraat</vt:lpstr>
      <vt:lpstr>Wulpstraat</vt:lpstr>
      <vt:lpstr>Uren berekening</vt:lpstr>
      <vt:lpstr>Extra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Berkeveld</dc:creator>
  <cp:lastModifiedBy>Vera Berkeveld</cp:lastModifiedBy>
  <dcterms:created xsi:type="dcterms:W3CDTF">2015-06-09T12:47:17Z</dcterms:created>
  <dcterms:modified xsi:type="dcterms:W3CDTF">2015-06-29T08:47:36Z</dcterms:modified>
</cp:coreProperties>
</file>